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1.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3.xml" ContentType="application/vnd.openxmlformats-officedocument.drawing+xml"/>
  <Override PartName="/xl/slicers/slicer3.xml" ContentType="application/vnd.ms-excel.slicer+xml"/>
  <Override PartName="/xl/tables/table7.xml" ContentType="application/vnd.openxmlformats-officedocument.spreadsheetml.table+xml"/>
  <Override PartName="/xl/pivotTables/pivotTable7.xml" ContentType="application/vnd.openxmlformats-officedocument.spreadsheetml.pivotTable+xml"/>
  <Override PartName="/xl/drawings/drawing4.xml" ContentType="application/vnd.openxmlformats-officedocument.drawing+xml"/>
  <Override PartName="/xl/slicers/slicer4.xml" ContentType="application/vnd.ms-excel.slicer+xml"/>
  <Override PartName="/xl/pivotTables/pivotTable8.xml" ContentType="application/vnd.openxmlformats-officedocument.spreadsheetml.pivotTable+xml"/>
  <Override PartName="/xl/drawings/drawing5.xml" ContentType="application/vnd.openxmlformats-officedocument.drawing+xml"/>
  <Override PartName="/xl/slicers/slicer5.xml" ContentType="application/vnd.ms-excel.slicer+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mc:AlternateContent xmlns:mc="http://schemas.openxmlformats.org/markup-compatibility/2006">
    <mc:Choice Requires="x15">
      <x15ac:absPath xmlns:x15ac="http://schemas.microsoft.com/office/spreadsheetml/2010/11/ac" url="H:\global hr\Benefits\2025 US Benefits Info\"/>
    </mc:Choice>
  </mc:AlternateContent>
  <xr:revisionPtr revIDLastSave="0" documentId="13_ncr:1_{974C5CBC-8606-42F7-9462-12FD4E5CDCA9}" xr6:coauthVersionLast="47" xr6:coauthVersionMax="47" xr10:uidLastSave="{00000000-0000-0000-0000-000000000000}"/>
  <bookViews>
    <workbookView xWindow="-110" yWindow="-110" windowWidth="19420" windowHeight="10300" tabRatio="895" xr2:uid="{9681BAA6-970D-4EB3-A2A9-2B5F09049781}"/>
  </bookViews>
  <sheets>
    <sheet name="Dashboard MatchYour Plan" sheetId="10" r:id="rId1"/>
    <sheet name="Working" sheetId="7" state="hidden" r:id="rId2"/>
    <sheet name="Pivot for working" sheetId="16" state="hidden" r:id="rId3"/>
    <sheet name="SingleFamily" sheetId="15" state="hidden" r:id="rId4"/>
    <sheet name="Estimate cost" sheetId="14" state="hidden" r:id="rId5"/>
    <sheet name="pivot for estimate cost" sheetId="24" state="hidden" r:id="rId6"/>
    <sheet name="Insured person(s)" sheetId="18" state="hidden" r:id="rId7"/>
    <sheet name="Pivot for All plans" sheetId="13" state="hidden" r:id="rId8"/>
    <sheet name="EE Pay Matrix 2025" sheetId="5" state="hidden" r:id="rId9"/>
    <sheet name="CENTRAL DATA" sheetId="1" state="hidden" r:id="rId10"/>
    <sheet name="ALL PLANS" sheetId="9" state="hidden" r:id="rId11"/>
    <sheet name="$750 PPO Plan" sheetId="2" state="hidden" r:id="rId12"/>
    <sheet name="PPO 2700 " sheetId="3" state="hidden" r:id="rId13"/>
    <sheet name="PPO 1800" sheetId="4" state="hidden" r:id="rId14"/>
  </sheets>
  <definedNames>
    <definedName name="_xlnm._FilterDatabase" localSheetId="4" hidden="1">'Estimate cost'!$A$73:$E$94</definedName>
    <definedName name="_xlnm._FilterDatabase" localSheetId="1" hidden="1">Working!$A$63:$E$84</definedName>
    <definedName name="_Hlk101628512" localSheetId="11">'$750 PPO Plan'!$A$27</definedName>
    <definedName name="_Hlk103289131" localSheetId="11">'$750 PPO Plan'!$B$12</definedName>
    <definedName name="_Hlk103683719" localSheetId="11">'$750 PPO Plan'!$F$20</definedName>
    <definedName name="_Hlk111554529" localSheetId="11">'$750 PPO Plan'!$A$9</definedName>
    <definedName name="_Hlk111555007" localSheetId="11">'$750 PPO Plan'!$A$20</definedName>
    <definedName name="_Hlk111616001" localSheetId="11">'$750 PPO Plan'!$A$22</definedName>
    <definedName name="_Hlk162273988" localSheetId="11">'$750 PPO Plan'!$A$36</definedName>
    <definedName name="_Hlk162274022" localSheetId="11">'$750 PPO Plan'!$B$37</definedName>
    <definedName name="_Hlk172548582" localSheetId="11">'$750 PPO Plan'!$A$5</definedName>
    <definedName name="_Hlk177834480" localSheetId="11">'$750 PPO Plan'!$B$37</definedName>
    <definedName name="_Hlk177834789" localSheetId="9">'CENTRAL DATA'!$A$30</definedName>
    <definedName name="_xlcn.WorksheetConnection_MatchyourBenefitPlan_2025.xlsxSingleFamily1" hidden="1">SingleFamily[]</definedName>
    <definedName name="_xlcn.WorksheetConnection_MatchyourBenefitPlan_2025.xlsxTable11" hidden="1">Table1[]</definedName>
    <definedName name="_xlcn.WorksheetConnection_MatchyourBenefitPlan_2025.xlsxTable21" hidden="1">Table2[]</definedName>
    <definedName name="_xlcn.WorksheetConnection_MatchyourBenefitPlan_2025.xlsxTable51" hidden="1">Table5[]</definedName>
    <definedName name="_xlcn.WorksheetConnection_MatchyourBenefitPlan_2025version1.xlsxannual_pay_amount1" hidden="1">annual_pay_amount</definedName>
    <definedName name="_xlcn.WorksheetConnection_MatchyourBenefitPlan_2025version1.xlsxInsured_persons1" hidden="1">Insured_persons[]</definedName>
    <definedName name="_xlcn.WorksheetConnection_MatchyourBenefitPlan_2025version1version1.xlsxALL_COSTS_table1" hidden="1">ALL_COSTS_table[]</definedName>
    <definedName name="_xlcn.WorksheetConnection_MatchyourBenefitPlan_2025version1version1.xlsxOD_OOPL1" hidden="1">OD_OOPL[]</definedName>
    <definedName name="_xlcn.WorksheetConnection_MatchyourBenefitPlan_2025version1version1.xlsxPAY_FREQ1" hidden="1">PAY_FREQ[]</definedName>
    <definedName name="OLE_LINK19" localSheetId="11">'$750 PPO Plan'!$F$15</definedName>
    <definedName name="OLE_LINK2" localSheetId="11">'$750 PPO Plan'!$A$11</definedName>
    <definedName name="OLE_LINK22" localSheetId="11">'$750 PPO Plan'!$C$26</definedName>
    <definedName name="OLE_LINK23" localSheetId="11">'$750 PPO Plan'!$C$18</definedName>
    <definedName name="OLE_LINK27" localSheetId="12">'PPO 2700 '!$F$23</definedName>
    <definedName name="OLE_LINK31" localSheetId="11">'$750 PPO Plan'!$F$31</definedName>
    <definedName name="OLE_LINK53" localSheetId="11">'$750 PPO Plan'!$C$4</definedName>
    <definedName name="OLE_LINK56" localSheetId="11">'$750 PPO Plan'!$E$26</definedName>
    <definedName name="OLE_LINK62" localSheetId="11">'$750 PPO Plan'!$C$2</definedName>
    <definedName name="OLE_LINK90" localSheetId="11">'$750 PPO Plan'!$C$28</definedName>
    <definedName name="Slicer_Insured_person_s">#N/A</definedName>
    <definedName name="Slicer_Insured_person_s1">#N/A</definedName>
    <definedName name="Slicer_Medical_Event">#N/A</definedName>
    <definedName name="Slicer_Option">#N/A</definedName>
    <definedName name="Slicer_Option1">#N/A</definedName>
    <definedName name="Slicer_Pay_frequency">#N/A</definedName>
    <definedName name="Slicer_Single_Family">#N/A</definedName>
  </definedNames>
  <calcPr calcId="191029"/>
  <pivotCaches>
    <pivotCache cacheId="0" r:id="rId15"/>
    <pivotCache cacheId="1" r:id="rId16"/>
    <pivotCache cacheId="2" r:id="rId17"/>
    <pivotCache cacheId="3" r:id="rId18"/>
    <pivotCache cacheId="4" r:id="rId19"/>
    <pivotCache cacheId="5" r:id="rId20"/>
    <pivotCache cacheId="18" r:id="rId21"/>
    <pivotCache cacheId="21" r:id="rId22"/>
  </pivotCaches>
  <extLst>
    <ext xmlns:x14="http://schemas.microsoft.com/office/spreadsheetml/2009/9/main" uri="{876F7934-8845-4945-9796-88D515C7AA90}">
      <x14:pivotCaches>
        <pivotCache cacheId="8" r:id="rId23"/>
        <pivotCache cacheId="9" r:id="rId24"/>
      </x14:pivotCaches>
    </ext>
    <ext xmlns:x14="http://schemas.microsoft.com/office/spreadsheetml/2009/9/main" uri="{BBE1A952-AA13-448e-AADC-164F8A28A991}">
      <x14:slicerCaches>
        <x14:slicerCache r:id="rId25"/>
        <x14:slicerCache r:id="rId26"/>
        <x14:slicerCache r:id="rId27"/>
        <x14:slicerCache r:id="rId28"/>
        <x14:slicerCache r:id="rId29"/>
        <x14:slicerCache r:id="rId30"/>
        <x14:slicerCache r:id="rId3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5" name="Table5" connection="WorksheetConnection_Match your Benefit Plan_2025.xlsx!Table5"/>
          <x15:modelTable id="Table2" name="Table2" connection="WorksheetConnection_Match your Benefit Plan_2025.xlsx!Table2"/>
          <x15:modelTable id="Table1" name="Table1" connection="WorksheetConnection_Match your Benefit Plan_2025.xlsx!Table1"/>
          <x15:modelTable id="SingleFamily" name="SingleFamily" connection="WorksheetConnection_Match your Benefit Plan_2025.xlsx!SingleFamily"/>
          <x15:modelTable id="Insured_persons" name="Insured_persons" connection="WorksheetConnection_Match your Benefit Plan_2025 (version 1).xlsx!Insured_persons"/>
          <x15:modelTable id="annual_pay_amount" name="annual_pay_amount" connection="WorksheetConnection_Match your Benefit Plan_2025 (version 1).xlsx!annual_pay_amount"/>
          <x15:modelTable id="PAY_FREQ" name="PAY_FREQ" connection="WorksheetConnection_Match your Benefit Plan_2025 (version 1) (version 1).xlsx!PAY_FREQ"/>
          <x15:modelTable id="OD_OOPL" name="OD_OOPL" connection="WorksheetConnection_Match your Benefit Plan_2025 (version 1) (version 1).xlsx!OD_OOPL"/>
          <x15:modelTable id="ALL_COSTS_table" name="ALL_COSTS_table" connection="WorksheetConnection_Match your Benefit Plan_2025 (version 1) (version 1).xlsx!ALL_COSTS_table"/>
        </x15:modelTables>
        <x15:modelRelationships>
          <x15:modelRelationship fromTable="Table1" fromColumn="Single/Family" toTable="SingleFamily" toColumn="Single/Family"/>
          <x15:modelRelationship fromTable="Table2" fromColumn="Single/Family" toTable="SingleFamily" toColumn="Single/Family"/>
          <x15:modelRelationship fromTable="PAY_FREQ" fromColumn="Insured person(s)" toTable="Insured_persons" toColumn="Insured person(s)"/>
          <x15:modelRelationship fromTable="OD_OOPL" fromColumn="Insured person(s)" toTable="Insured_persons" toColumn="Insured person(s)"/>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9" i="10" l="1"/>
  <c r="B123" i="10"/>
  <c r="C88" i="10"/>
  <c r="E116" i="10"/>
  <c r="E117" i="10"/>
  <c r="D121" i="10"/>
  <c r="C121" i="10"/>
  <c r="B121" i="10"/>
  <c r="D120" i="10"/>
  <c r="C120" i="10"/>
  <c r="B120" i="10"/>
  <c r="D119" i="10"/>
  <c r="C119" i="10"/>
  <c r="B119" i="10"/>
  <c r="C23" i="10"/>
  <c r="C129" i="10" l="1"/>
  <c r="D125" i="10"/>
  <c r="D126" i="10"/>
  <c r="D127" i="10"/>
  <c r="D128" i="10"/>
  <c r="D129" i="10"/>
  <c r="D124" i="10"/>
  <c r="C125" i="10"/>
  <c r="C126" i="10"/>
  <c r="C127" i="10"/>
  <c r="C128" i="10"/>
  <c r="C124" i="10"/>
  <c r="B125" i="10"/>
  <c r="B126" i="10"/>
  <c r="B127" i="10"/>
  <c r="B128" i="10"/>
  <c r="B129" i="10"/>
  <c r="B124" i="10"/>
  <c r="D123" i="10"/>
  <c r="C123" i="10"/>
  <c r="A121" i="10"/>
  <c r="A120" i="10"/>
  <c r="B38" i="10"/>
  <c r="C38" i="10"/>
  <c r="D38" i="10"/>
  <c r="E38" i="10"/>
  <c r="F38" i="10"/>
  <c r="G38" i="10"/>
  <c r="B39" i="10"/>
  <c r="C39" i="10"/>
  <c r="D39" i="10"/>
  <c r="E39" i="10"/>
  <c r="F39" i="10"/>
  <c r="G39" i="10"/>
  <c r="B40" i="10"/>
  <c r="C40" i="10"/>
  <c r="D40" i="10"/>
  <c r="E40" i="10"/>
  <c r="F40" i="10"/>
  <c r="G40" i="10"/>
  <c r="B41" i="10"/>
  <c r="C41" i="10"/>
  <c r="D41" i="10"/>
  <c r="E41" i="10"/>
  <c r="F41" i="10"/>
  <c r="G41" i="10"/>
  <c r="B42" i="10"/>
  <c r="C42" i="10"/>
  <c r="D42" i="10"/>
  <c r="E42" i="10"/>
  <c r="F42" i="10"/>
  <c r="G42" i="10"/>
  <c r="A39" i="10"/>
  <c r="A40" i="10"/>
  <c r="A41" i="10"/>
  <c r="A42" i="10"/>
  <c r="A38" i="10"/>
  <c r="B36" i="10"/>
  <c r="C36" i="10"/>
  <c r="D36" i="10"/>
  <c r="E36" i="10"/>
  <c r="F36" i="10"/>
  <c r="G36" i="10"/>
  <c r="B37" i="10"/>
  <c r="C37" i="10"/>
  <c r="D37" i="10"/>
  <c r="E37" i="10"/>
  <c r="F37" i="10"/>
  <c r="G37" i="10"/>
  <c r="A37" i="10"/>
  <c r="A36" i="10"/>
  <c r="A88" i="10"/>
  <c r="A132" i="10" s="1"/>
  <c r="D88" i="10"/>
  <c r="B132" i="10" s="1"/>
  <c r="E88" i="10"/>
  <c r="F88" i="10"/>
  <c r="G88" i="10"/>
  <c r="H88" i="10"/>
  <c r="A89" i="10"/>
  <c r="A133" i="10" s="1"/>
  <c r="C89" i="10"/>
  <c r="B133" i="10" s="1"/>
  <c r="E89" i="10"/>
  <c r="C133" i="10" s="1"/>
  <c r="F89" i="10"/>
  <c r="G89" i="10"/>
  <c r="D133" i="10" s="1"/>
  <c r="H89" i="10"/>
  <c r="A90" i="10"/>
  <c r="A134" i="10" s="1"/>
  <c r="C90" i="10"/>
  <c r="B134" i="10" s="1"/>
  <c r="D90" i="10"/>
  <c r="E90" i="10"/>
  <c r="C134" i="10" s="1"/>
  <c r="F90" i="10"/>
  <c r="G90" i="10"/>
  <c r="D134" i="10" s="1"/>
  <c r="H90" i="10"/>
  <c r="A91" i="10"/>
  <c r="A135" i="10" s="1"/>
  <c r="C91" i="10"/>
  <c r="B135" i="10" s="1"/>
  <c r="D91" i="10"/>
  <c r="E91" i="10"/>
  <c r="C135" i="10" s="1"/>
  <c r="F91" i="10"/>
  <c r="G91" i="10"/>
  <c r="D135" i="10" s="1"/>
  <c r="H91" i="10"/>
  <c r="A92" i="10"/>
  <c r="A136" i="10" s="1"/>
  <c r="C92" i="10"/>
  <c r="B136" i="10" s="1"/>
  <c r="D92" i="10"/>
  <c r="E92" i="10"/>
  <c r="C136" i="10" s="1"/>
  <c r="F92" i="10"/>
  <c r="G92" i="10"/>
  <c r="D136" i="10" s="1"/>
  <c r="H92" i="10"/>
  <c r="A93" i="10"/>
  <c r="A137" i="10" s="1"/>
  <c r="C93" i="10"/>
  <c r="B137" i="10" s="1"/>
  <c r="D93" i="10"/>
  <c r="E93" i="10"/>
  <c r="C137" i="10" s="1"/>
  <c r="F93" i="10"/>
  <c r="G93" i="10"/>
  <c r="D137" i="10" s="1"/>
  <c r="H93" i="10"/>
  <c r="A94" i="10"/>
  <c r="A138" i="10" s="1"/>
  <c r="C94" i="10"/>
  <c r="B138" i="10" s="1"/>
  <c r="D94" i="10"/>
  <c r="E94" i="10"/>
  <c r="C138" i="10" s="1"/>
  <c r="F94" i="10"/>
  <c r="G94" i="10"/>
  <c r="D138" i="10" s="1"/>
  <c r="H94" i="10"/>
  <c r="A95" i="10"/>
  <c r="A139" i="10" s="1"/>
  <c r="C95" i="10"/>
  <c r="B139" i="10" s="1"/>
  <c r="D95" i="10"/>
  <c r="E95" i="10"/>
  <c r="C139" i="10" s="1"/>
  <c r="F95" i="10"/>
  <c r="G95" i="10"/>
  <c r="D139" i="10" s="1"/>
  <c r="H95" i="10"/>
  <c r="A96" i="10"/>
  <c r="A140" i="10" s="1"/>
  <c r="C96" i="10"/>
  <c r="B140" i="10" s="1"/>
  <c r="D96" i="10"/>
  <c r="E96" i="10"/>
  <c r="C140" i="10" s="1"/>
  <c r="F96" i="10"/>
  <c r="G96" i="10"/>
  <c r="D140" i="10" s="1"/>
  <c r="H96" i="10"/>
  <c r="A97" i="10"/>
  <c r="A141" i="10" s="1"/>
  <c r="C97" i="10"/>
  <c r="B141" i="10" s="1"/>
  <c r="D97" i="10"/>
  <c r="E97" i="10"/>
  <c r="C141" i="10" s="1"/>
  <c r="F97" i="10"/>
  <c r="G97" i="10"/>
  <c r="D141" i="10" s="1"/>
  <c r="H97" i="10"/>
  <c r="A98" i="10"/>
  <c r="A142" i="10" s="1"/>
  <c r="C98" i="10"/>
  <c r="B142" i="10" s="1"/>
  <c r="D98" i="10"/>
  <c r="E98" i="10"/>
  <c r="C142" i="10" s="1"/>
  <c r="F98" i="10"/>
  <c r="G98" i="10"/>
  <c r="D142" i="10" s="1"/>
  <c r="H98" i="10"/>
  <c r="A99" i="10"/>
  <c r="A143" i="10" s="1"/>
  <c r="C99" i="10"/>
  <c r="B143" i="10" s="1"/>
  <c r="D99" i="10"/>
  <c r="E99" i="10"/>
  <c r="C143" i="10" s="1"/>
  <c r="F99" i="10"/>
  <c r="G99" i="10"/>
  <c r="D143" i="10" s="1"/>
  <c r="H99" i="10"/>
  <c r="A100" i="10"/>
  <c r="A144" i="10" s="1"/>
  <c r="C100" i="10"/>
  <c r="B144" i="10" s="1"/>
  <c r="D100" i="10"/>
  <c r="E100" i="10"/>
  <c r="C144" i="10" s="1"/>
  <c r="F100" i="10"/>
  <c r="G100" i="10"/>
  <c r="D144" i="10" s="1"/>
  <c r="H100" i="10"/>
  <c r="A101" i="10"/>
  <c r="A145" i="10" s="1"/>
  <c r="C101" i="10"/>
  <c r="B145" i="10" s="1"/>
  <c r="D101" i="10"/>
  <c r="E101" i="10"/>
  <c r="C145" i="10" s="1"/>
  <c r="F101" i="10"/>
  <c r="G101" i="10"/>
  <c r="D145" i="10" s="1"/>
  <c r="H101" i="10"/>
  <c r="A102" i="10"/>
  <c r="A146" i="10" s="1"/>
  <c r="C102" i="10"/>
  <c r="B146" i="10" s="1"/>
  <c r="D102" i="10"/>
  <c r="E102" i="10"/>
  <c r="C146" i="10" s="1"/>
  <c r="F102" i="10"/>
  <c r="G102" i="10"/>
  <c r="D146" i="10" s="1"/>
  <c r="H102" i="10"/>
  <c r="A103" i="10"/>
  <c r="A147" i="10" s="1"/>
  <c r="C103" i="10"/>
  <c r="B147" i="10" s="1"/>
  <c r="D103" i="10"/>
  <c r="E103" i="10"/>
  <c r="C147" i="10" s="1"/>
  <c r="F103" i="10"/>
  <c r="G103" i="10"/>
  <c r="D147" i="10" s="1"/>
  <c r="H103" i="10"/>
  <c r="A104" i="10"/>
  <c r="A148" i="10" s="1"/>
  <c r="C104" i="10"/>
  <c r="B148" i="10" s="1"/>
  <c r="D104" i="10"/>
  <c r="E104" i="10"/>
  <c r="C148" i="10" s="1"/>
  <c r="F104" i="10"/>
  <c r="G104" i="10"/>
  <c r="D148" i="10" s="1"/>
  <c r="H104" i="10"/>
  <c r="A105" i="10"/>
  <c r="A149" i="10" s="1"/>
  <c r="C105" i="10"/>
  <c r="B149" i="10" s="1"/>
  <c r="D105" i="10"/>
  <c r="E105" i="10"/>
  <c r="C149" i="10" s="1"/>
  <c r="F105" i="10"/>
  <c r="G105" i="10"/>
  <c r="D149" i="10" s="1"/>
  <c r="H105" i="10"/>
  <c r="A106" i="10"/>
  <c r="A150" i="10" s="1"/>
  <c r="C106" i="10"/>
  <c r="B150" i="10" s="1"/>
  <c r="D106" i="10"/>
  <c r="E106" i="10"/>
  <c r="C150" i="10" s="1"/>
  <c r="F106" i="10"/>
  <c r="G106" i="10"/>
  <c r="D150" i="10" s="1"/>
  <c r="H106" i="10"/>
  <c r="A107" i="10"/>
  <c r="A151" i="10" s="1"/>
  <c r="C107" i="10"/>
  <c r="B151" i="10" s="1"/>
  <c r="D107" i="10"/>
  <c r="E107" i="10"/>
  <c r="C151" i="10" s="1"/>
  <c r="F107" i="10"/>
  <c r="G107" i="10"/>
  <c r="D151" i="10" s="1"/>
  <c r="H107" i="10"/>
  <c r="A108" i="10"/>
  <c r="A152" i="10" s="1"/>
  <c r="C108" i="10"/>
  <c r="B152" i="10" s="1"/>
  <c r="D108" i="10"/>
  <c r="E108" i="10"/>
  <c r="C152" i="10" s="1"/>
  <c r="F108" i="10"/>
  <c r="G108" i="10"/>
  <c r="D152" i="10" s="1"/>
  <c r="H108" i="10"/>
  <c r="A109" i="10"/>
  <c r="A153" i="10" s="1"/>
  <c r="C109" i="10"/>
  <c r="B153" i="10" s="1"/>
  <c r="D109" i="10"/>
  <c r="E109" i="10"/>
  <c r="C153" i="10" s="1"/>
  <c r="F109" i="10"/>
  <c r="G109" i="10"/>
  <c r="D153" i="10" s="1"/>
  <c r="H109" i="10"/>
  <c r="A110" i="10"/>
  <c r="A154" i="10" s="1"/>
  <c r="C110" i="10"/>
  <c r="B154" i="10" s="1"/>
  <c r="D110" i="10"/>
  <c r="E110" i="10"/>
  <c r="C154" i="10" s="1"/>
  <c r="F110" i="10"/>
  <c r="G110" i="10"/>
  <c r="D154" i="10" s="1"/>
  <c r="H110" i="10"/>
  <c r="A111" i="10"/>
  <c r="A155" i="10" s="1"/>
  <c r="C111" i="10"/>
  <c r="B155" i="10" s="1"/>
  <c r="D111" i="10"/>
  <c r="E111" i="10"/>
  <c r="C155" i="10" s="1"/>
  <c r="F111" i="10"/>
  <c r="G111" i="10"/>
  <c r="D155" i="10" s="1"/>
  <c r="H111" i="10"/>
  <c r="A112" i="10"/>
  <c r="A156" i="10" s="1"/>
  <c r="C112" i="10"/>
  <c r="B156" i="10" s="1"/>
  <c r="D112" i="10"/>
  <c r="E112" i="10"/>
  <c r="C156" i="10" s="1"/>
  <c r="F112" i="10"/>
  <c r="G112" i="10"/>
  <c r="D156" i="10" s="1"/>
  <c r="H112" i="10"/>
  <c r="A113" i="10"/>
  <c r="A157" i="10" s="1"/>
  <c r="C113" i="10"/>
  <c r="B157" i="10" s="1"/>
  <c r="D113" i="10"/>
  <c r="E113" i="10"/>
  <c r="C157" i="10" s="1"/>
  <c r="F113" i="10"/>
  <c r="G113" i="10"/>
  <c r="D157" i="10" s="1"/>
  <c r="H113" i="10"/>
  <c r="E115" i="10"/>
  <c r="F115" i="10"/>
  <c r="G115" i="10"/>
  <c r="F116" i="10"/>
  <c r="G116" i="10"/>
  <c r="D87" i="10"/>
  <c r="E87" i="10"/>
  <c r="F87" i="10"/>
  <c r="G87" i="10"/>
  <c r="H87" i="10"/>
  <c r="C87" i="10"/>
  <c r="A87" i="10"/>
  <c r="A131" i="10" s="1"/>
  <c r="A53" i="10"/>
  <c r="A48" i="10"/>
  <c r="A49" i="10"/>
  <c r="A50" i="10"/>
  <c r="A51" i="10"/>
  <c r="A52" i="10"/>
  <c r="A47" i="10"/>
  <c r="B24" i="10"/>
  <c r="B23" i="10"/>
  <c r="E22" i="5"/>
  <c r="F22" i="5"/>
  <c r="E23" i="5"/>
  <c r="F23" i="5"/>
  <c r="E24" i="5"/>
  <c r="F24" i="5"/>
  <c r="E25" i="5"/>
  <c r="F25" i="5"/>
  <c r="D23" i="5"/>
  <c r="D24" i="5"/>
  <c r="D25" i="5"/>
  <c r="D22" i="5"/>
  <c r="F19" i="5"/>
  <c r="F18" i="5"/>
  <c r="E18" i="5"/>
  <c r="E19" i="5"/>
  <c r="E20" i="5"/>
  <c r="F20" i="5"/>
  <c r="E21" i="5"/>
  <c r="F21" i="5"/>
  <c r="D19" i="5"/>
  <c r="D20" i="5"/>
  <c r="D21" i="5"/>
  <c r="D18" i="5"/>
  <c r="D24" i="10"/>
  <c r="D23" i="10"/>
  <c r="E24" i="10"/>
  <c r="E23" i="10"/>
  <c r="C24" i="10"/>
  <c r="C132" i="10" l="1"/>
  <c r="D132" i="10"/>
  <c r="B131" i="10"/>
  <c r="B122" i="10"/>
  <c r="D131" i="10"/>
  <c r="C131" i="10"/>
  <c r="D122" i="10"/>
  <c r="C122" i="10"/>
  <c r="B130" i="10" l="1"/>
  <c r="B118" i="10" s="1"/>
  <c r="C130" i="10"/>
  <c r="C118" i="10" s="1"/>
  <c r="D130" i="10"/>
  <c r="D118" i="10"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D72EA74-2780-47F6-8A3C-A26851CA74DE}"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49F94767-7BCF-41A0-ACEA-0049853F5A1E}" name="WorksheetConnection_Match your Benefit Plan_2025 (version 1) (version 1).xlsx!ALL_COSTS_table" type="102" refreshedVersion="8" minRefreshableVersion="5">
    <extLst>
      <ext xmlns:x15="http://schemas.microsoft.com/office/spreadsheetml/2010/11/main" uri="{DE250136-89BD-433C-8126-D09CA5730AF9}">
        <x15:connection id="ALL_COSTS_table" autoDelete="1">
          <x15:rangePr sourceName="_xlcn.WorksheetConnection_MatchyourBenefitPlan_2025version1version1.xlsxALL_COSTS_table1"/>
        </x15:connection>
      </ext>
    </extLst>
  </connection>
  <connection id="3" xr16:uid="{5D19E238-D6F9-4B59-B1FB-C60E77D5C840}" name="WorksheetConnection_Match your Benefit Plan_2025 (version 1) (version 1).xlsx!OD_OOPL" type="102" refreshedVersion="8" minRefreshableVersion="5">
    <extLst>
      <ext xmlns:x15="http://schemas.microsoft.com/office/spreadsheetml/2010/11/main" uri="{DE250136-89BD-433C-8126-D09CA5730AF9}">
        <x15:connection id="OD_OOPL" autoDelete="1">
          <x15:rangePr sourceName="_xlcn.WorksheetConnection_MatchyourBenefitPlan_2025version1version1.xlsxOD_OOPL1"/>
        </x15:connection>
      </ext>
    </extLst>
  </connection>
  <connection id="4" xr16:uid="{8DAE4A1C-A49A-42FC-9214-F4DDA38665F5}" name="WorksheetConnection_Match your Benefit Plan_2025 (version 1) (version 1).xlsx!PAY_FREQ" type="102" refreshedVersion="8" minRefreshableVersion="5">
    <extLst>
      <ext xmlns:x15="http://schemas.microsoft.com/office/spreadsheetml/2010/11/main" uri="{DE250136-89BD-433C-8126-D09CA5730AF9}">
        <x15:connection id="PAY_FREQ" autoDelete="1">
          <x15:rangePr sourceName="_xlcn.WorksheetConnection_MatchyourBenefitPlan_2025version1version1.xlsxPAY_FREQ1"/>
        </x15:connection>
      </ext>
    </extLst>
  </connection>
  <connection id="5" xr16:uid="{A4EFD77A-2F8B-44C0-97B3-3B98070A30D4}" name="WorksheetConnection_Match your Benefit Plan_2025 (version 1).xlsx!annual_pay_amount" type="102" refreshedVersion="8" minRefreshableVersion="5">
    <extLst>
      <ext xmlns:x15="http://schemas.microsoft.com/office/spreadsheetml/2010/11/main" uri="{DE250136-89BD-433C-8126-D09CA5730AF9}">
        <x15:connection id="annual_pay_amount">
          <x15:rangePr sourceName="_xlcn.WorksheetConnection_MatchyourBenefitPlan_2025version1.xlsxannual_pay_amount1"/>
        </x15:connection>
      </ext>
    </extLst>
  </connection>
  <connection id="6" xr16:uid="{CB1E4AB3-2254-4792-890A-C06B2E78CD06}" name="WorksheetConnection_Match your Benefit Plan_2025 (version 1).xlsx!Insured_persons" type="102" refreshedVersion="8" minRefreshableVersion="5">
    <extLst>
      <ext xmlns:x15="http://schemas.microsoft.com/office/spreadsheetml/2010/11/main" uri="{DE250136-89BD-433C-8126-D09CA5730AF9}">
        <x15:connection id="Insured_persons">
          <x15:rangePr sourceName="_xlcn.WorksheetConnection_MatchyourBenefitPlan_2025version1.xlsxInsured_persons1"/>
        </x15:connection>
      </ext>
    </extLst>
  </connection>
  <connection id="7" xr16:uid="{B4AFEA88-31D1-4273-800B-D5D5E5C78416}" name="WorksheetConnection_Match your Benefit Plan_2025.xlsx!SingleFamily" type="102" refreshedVersion="8" minRefreshableVersion="5">
    <extLst>
      <ext xmlns:x15="http://schemas.microsoft.com/office/spreadsheetml/2010/11/main" uri="{DE250136-89BD-433C-8126-D09CA5730AF9}">
        <x15:connection id="SingleFamily">
          <x15:rangePr sourceName="_xlcn.WorksheetConnection_MatchyourBenefitPlan_2025.xlsxSingleFamily1"/>
        </x15:connection>
      </ext>
    </extLst>
  </connection>
  <connection id="8" xr16:uid="{05C4AD78-9A21-4DD3-89BC-5F9DF314F575}" name="WorksheetConnection_Match your Benefit Plan_2025.xlsx!Table1" type="102" refreshedVersion="8" minRefreshableVersion="5">
    <extLst>
      <ext xmlns:x15="http://schemas.microsoft.com/office/spreadsheetml/2010/11/main" uri="{DE250136-89BD-433C-8126-D09CA5730AF9}">
        <x15:connection id="Table1" autoDelete="1">
          <x15:rangePr sourceName="_xlcn.WorksheetConnection_MatchyourBenefitPlan_2025.xlsxTable11"/>
        </x15:connection>
      </ext>
    </extLst>
  </connection>
  <connection id="9" xr16:uid="{28EEDE23-815F-4603-9A55-F29E99486AA7}" name="WorksheetConnection_Match your Benefit Plan_2025.xlsx!Table2" type="102" refreshedVersion="8" minRefreshableVersion="5">
    <extLst>
      <ext xmlns:x15="http://schemas.microsoft.com/office/spreadsheetml/2010/11/main" uri="{DE250136-89BD-433C-8126-D09CA5730AF9}">
        <x15:connection id="Table2" autoDelete="1">
          <x15:rangePr sourceName="_xlcn.WorksheetConnection_MatchyourBenefitPlan_2025.xlsxTable21"/>
        </x15:connection>
      </ext>
    </extLst>
  </connection>
  <connection id="10" xr16:uid="{65973E43-20DB-480A-9FC7-020C8B8CF84E}" name="WorksheetConnection_Match your Benefit Plan_2025.xlsx!Table5" type="102" refreshedVersion="8" minRefreshableVersion="5">
    <extLst>
      <ext xmlns:x15="http://schemas.microsoft.com/office/spreadsheetml/2010/11/main" uri="{DE250136-89BD-433C-8126-D09CA5730AF9}">
        <x15:connection id="Table5" autoDelete="1">
          <x15:rangePr sourceName="_xlcn.WorksheetConnection_MatchyourBenefitPlan_2025.xlsxTable51"/>
        </x15:connection>
      </ext>
    </extLst>
  </connection>
</connections>
</file>

<file path=xl/sharedStrings.xml><?xml version="1.0" encoding="utf-8"?>
<sst xmlns="http://schemas.openxmlformats.org/spreadsheetml/2006/main" count="3610" uniqueCount="298">
  <si>
    <t>Medical Plan</t>
  </si>
  <si>
    <r>
      <t xml:space="preserve">Are there services covered before you meet your </t>
    </r>
    <r>
      <rPr>
        <b/>
        <u/>
        <sz val="12"/>
        <color rgb="FF000000"/>
        <rFont val="Garamond"/>
        <family val="1"/>
      </rPr>
      <t>deductible?</t>
    </r>
  </si>
  <si>
    <r>
      <t xml:space="preserve">Yes. </t>
    </r>
    <r>
      <rPr>
        <u/>
        <sz val="12"/>
        <color rgb="FF000000"/>
        <rFont val="Garamond"/>
        <family val="1"/>
      </rPr>
      <t>Preventive Care</t>
    </r>
    <r>
      <rPr>
        <sz val="12"/>
        <color rgb="FF000000"/>
        <rFont val="Garamond"/>
        <family val="1"/>
      </rPr>
      <t xml:space="preserve">. Primary Care. </t>
    </r>
    <r>
      <rPr>
        <u/>
        <sz val="12"/>
        <color rgb="FF000000"/>
        <rFont val="Garamond"/>
        <family val="1"/>
      </rPr>
      <t>Specialist</t>
    </r>
    <r>
      <rPr>
        <sz val="12"/>
        <color rgb="FF000000"/>
        <rFont val="Garamond"/>
        <family val="1"/>
      </rPr>
      <t xml:space="preserve"> Visit. Children’s eye exam.</t>
    </r>
  </si>
  <si>
    <r>
      <t xml:space="preserve">Are there other </t>
    </r>
    <r>
      <rPr>
        <b/>
        <u/>
        <sz val="12"/>
        <color rgb="FF000000"/>
        <rFont val="Garamond"/>
        <family val="1"/>
      </rPr>
      <t>deductibles</t>
    </r>
    <r>
      <rPr>
        <b/>
        <sz val="12"/>
        <color rgb="FF000000"/>
        <rFont val="Garamond"/>
        <family val="1"/>
      </rPr>
      <t xml:space="preserve"> for specific services?</t>
    </r>
  </si>
  <si>
    <t>No. You don't have to meet deductibles for specific services.</t>
  </si>
  <si>
    <t>NOT included in the out-of-pocket limit?</t>
  </si>
  <si>
    <r>
      <t>Premiums</t>
    </r>
    <r>
      <rPr>
        <sz val="12"/>
        <color rgb="FF000000"/>
        <rFont val="Garamond"/>
        <family val="1"/>
      </rPr>
      <t xml:space="preserve">, </t>
    </r>
    <r>
      <rPr>
        <u/>
        <sz val="12"/>
        <color rgb="FF000000"/>
        <rFont val="Garamond"/>
        <family val="1"/>
      </rPr>
      <t>balance-billing</t>
    </r>
    <r>
      <rPr>
        <sz val="12"/>
        <color rgb="FF000000"/>
        <rFont val="Garamond"/>
        <family val="1"/>
      </rPr>
      <t xml:space="preserve"> charges, and health care this </t>
    </r>
    <r>
      <rPr>
        <u/>
        <sz val="12"/>
        <color rgb="FF000000"/>
        <rFont val="Garamond"/>
        <family val="1"/>
      </rPr>
      <t xml:space="preserve">plan </t>
    </r>
    <r>
      <rPr>
        <sz val="12"/>
        <color rgb="FF000000"/>
        <rFont val="Garamond"/>
        <family val="1"/>
      </rPr>
      <t xml:space="preserve">doesn't cover. </t>
    </r>
  </si>
  <si>
    <r>
      <t xml:space="preserve">Will you pay less if you use a </t>
    </r>
    <r>
      <rPr>
        <u/>
        <sz val="12"/>
        <color rgb="FF000000"/>
        <rFont val="Garamond"/>
        <family val="1"/>
      </rPr>
      <t>network provider</t>
    </r>
    <r>
      <rPr>
        <sz val="12"/>
        <color rgb="FF000000"/>
        <rFont val="Garamond"/>
        <family val="1"/>
      </rPr>
      <t>?</t>
    </r>
  </si>
  <si>
    <t>Yes. Blue Card PPO. Costs may vary by site of service and how the provider bills.</t>
  </si>
  <si>
    <r>
      <t xml:space="preserve">Do you need a </t>
    </r>
    <r>
      <rPr>
        <b/>
        <u/>
        <sz val="12"/>
        <color rgb="FF000000"/>
        <rFont val="Garamond"/>
        <family val="1"/>
      </rPr>
      <t>referral</t>
    </r>
    <r>
      <rPr>
        <b/>
        <sz val="12"/>
        <color rgb="FF000000"/>
        <rFont val="Garamond"/>
        <family val="1"/>
      </rPr>
      <t xml:space="preserve"> to see a </t>
    </r>
    <r>
      <rPr>
        <b/>
        <u/>
        <sz val="12"/>
        <color rgb="FF000000"/>
        <rFont val="Garamond"/>
        <family val="1"/>
      </rPr>
      <t>specialist</t>
    </r>
    <r>
      <rPr>
        <b/>
        <sz val="12"/>
        <color rgb="FF000000"/>
        <rFont val="Garamond"/>
        <family val="1"/>
      </rPr>
      <t>?</t>
    </r>
  </si>
  <si>
    <t>No, you can see the specialist you choose without a referral.</t>
  </si>
  <si>
    <t xml:space="preserve">Common </t>
  </si>
  <si>
    <t>Medical Event</t>
  </si>
  <si>
    <t>Services You May Need</t>
  </si>
  <si>
    <t>What You Will Pay</t>
  </si>
  <si>
    <t>Limitations, Exceptions, &amp; Other Important Information</t>
  </si>
  <si>
    <r>
      <t>In-</t>
    </r>
    <r>
      <rPr>
        <b/>
        <u/>
        <sz val="12"/>
        <color rgb="FFFFFFFF"/>
        <rFont val="Garamond"/>
        <family val="1"/>
      </rPr>
      <t>Network</t>
    </r>
    <r>
      <rPr>
        <b/>
        <sz val="12"/>
        <color rgb="FFFFFFFF"/>
        <rFont val="Garamond"/>
        <family val="1"/>
      </rPr>
      <t xml:space="preserve"> </t>
    </r>
    <r>
      <rPr>
        <b/>
        <u/>
        <sz val="12"/>
        <color rgb="FFFFFFFF"/>
        <rFont val="Garamond"/>
        <family val="1"/>
      </rPr>
      <t>Provider</t>
    </r>
  </si>
  <si>
    <t>(You will pay the least)</t>
  </si>
  <si>
    <r>
      <t>Out-of-</t>
    </r>
    <r>
      <rPr>
        <b/>
        <u/>
        <sz val="12"/>
        <color rgb="FFFFFFFF"/>
        <rFont val="Garamond"/>
        <family val="1"/>
      </rPr>
      <t>Network</t>
    </r>
    <r>
      <rPr>
        <b/>
        <sz val="12"/>
        <color rgb="FFFFFFFF"/>
        <rFont val="Garamond"/>
        <family val="1"/>
      </rPr>
      <t xml:space="preserve"> </t>
    </r>
    <r>
      <rPr>
        <b/>
        <u/>
        <sz val="12"/>
        <color rgb="FFFFFFFF"/>
        <rFont val="Garamond"/>
        <family val="1"/>
      </rPr>
      <t>Provider</t>
    </r>
  </si>
  <si>
    <t>(You will pay the most)</t>
  </si>
  <si>
    <r>
      <t xml:space="preserve">If you visit a health care </t>
    </r>
    <r>
      <rPr>
        <b/>
        <u/>
        <sz val="12"/>
        <color rgb="FF000000"/>
        <rFont val="Garamond"/>
        <family val="1"/>
      </rPr>
      <t>provider’s</t>
    </r>
    <r>
      <rPr>
        <b/>
        <sz val="12"/>
        <color rgb="FF000000"/>
        <rFont val="Garamond"/>
        <family val="1"/>
      </rPr>
      <t xml:space="preserve"> office or clinic</t>
    </r>
  </si>
  <si>
    <t>Primary care visit to treat an injury or illness</t>
  </si>
  <si>
    <r>
      <t xml:space="preserve">$25/visit, </t>
    </r>
    <r>
      <rPr>
        <u/>
        <sz val="12"/>
        <color rgb="FF000000"/>
        <rFont val="Garamond"/>
        <family val="1"/>
      </rPr>
      <t>deductible</t>
    </r>
    <r>
      <rPr>
        <sz val="12"/>
        <color rgb="FF000000"/>
        <rFont val="Garamond"/>
        <family val="1"/>
      </rPr>
      <t xml:space="preserve"> does not apply</t>
    </r>
  </si>
  <si>
    <r>
      <t xml:space="preserve">40% </t>
    </r>
    <r>
      <rPr>
        <u/>
        <sz val="12"/>
        <color rgb="FF000000"/>
        <rFont val="Garamond"/>
        <family val="1"/>
      </rPr>
      <t>coinsurance</t>
    </r>
  </si>
  <si>
    <t>Virtual visits (Telehealth) benefits available.</t>
  </si>
  <si>
    <r>
      <t>Specialist</t>
    </r>
    <r>
      <rPr>
        <sz val="12"/>
        <color rgb="FF000000"/>
        <rFont val="Garamond"/>
        <family val="1"/>
      </rPr>
      <t xml:space="preserve"> visit</t>
    </r>
  </si>
  <si>
    <r>
      <t>Preventive care</t>
    </r>
    <r>
      <rPr>
        <sz val="12"/>
        <color rgb="FF000000"/>
        <rFont val="Garamond"/>
        <family val="1"/>
      </rPr>
      <t>/</t>
    </r>
    <r>
      <rPr>
        <u/>
        <sz val="12"/>
        <color rgb="FF000000"/>
        <rFont val="Garamond"/>
        <family val="1"/>
      </rPr>
      <t>screening</t>
    </r>
    <r>
      <rPr>
        <sz val="12"/>
        <color rgb="FF000000"/>
        <rFont val="Garamond"/>
        <family val="1"/>
      </rPr>
      <t>/</t>
    </r>
  </si>
  <si>
    <t>immunization</t>
  </si>
  <si>
    <t>No charge</t>
  </si>
  <si>
    <r>
      <t xml:space="preserve">You may have to pay for services that aren't preventive. Ask your </t>
    </r>
    <r>
      <rPr>
        <u/>
        <sz val="12"/>
        <color rgb="FF000000"/>
        <rFont val="Garamond"/>
        <family val="1"/>
      </rPr>
      <t>provider</t>
    </r>
    <r>
      <rPr>
        <sz val="12"/>
        <color rgb="FF000000"/>
        <rFont val="Garamond"/>
        <family val="1"/>
      </rPr>
      <t xml:space="preserve"> if the services needed are preventive. Then check what your </t>
    </r>
    <r>
      <rPr>
        <u/>
        <sz val="12"/>
        <color rgb="FF000000"/>
        <rFont val="Garamond"/>
        <family val="1"/>
      </rPr>
      <t>plan</t>
    </r>
    <r>
      <rPr>
        <sz val="12"/>
        <color rgb="FF000000"/>
        <rFont val="Garamond"/>
        <family val="1"/>
      </rPr>
      <t xml:space="preserve"> will pay for. </t>
    </r>
  </si>
  <si>
    <t>If you have a test</t>
  </si>
  <si>
    <r>
      <t>Diagnostic test</t>
    </r>
    <r>
      <rPr>
        <sz val="12"/>
        <color rgb="FF000000"/>
        <rFont val="Garamond"/>
        <family val="1"/>
      </rPr>
      <t xml:space="preserve"> (x-ray, blood work)</t>
    </r>
  </si>
  <si>
    <r>
      <t xml:space="preserve">20% </t>
    </r>
    <r>
      <rPr>
        <u/>
        <sz val="12"/>
        <color rgb="FF000000"/>
        <rFont val="Garamond"/>
        <family val="1"/>
      </rPr>
      <t>coinsurance</t>
    </r>
  </si>
  <si>
    <t>--------none--------</t>
  </si>
  <si>
    <t>Imaging (CT/PET scans, MRIs)</t>
  </si>
  <si>
    <t>If you need drugs to treat your illness or condition</t>
  </si>
  <si>
    <r>
      <t xml:space="preserve">More information about </t>
    </r>
    <r>
      <rPr>
        <b/>
        <u/>
        <sz val="12"/>
        <color rgb="FF000000"/>
        <rFont val="Garamond"/>
        <family val="1"/>
      </rPr>
      <t>prescription drug coverage</t>
    </r>
    <r>
      <rPr>
        <b/>
        <sz val="12"/>
        <color rgb="FF000000"/>
        <rFont val="Garamond"/>
        <family val="1"/>
      </rPr>
      <t xml:space="preserve"> </t>
    </r>
    <r>
      <rPr>
        <sz val="12"/>
        <color rgb="FF000000"/>
        <rFont val="Garamond"/>
        <family val="1"/>
      </rPr>
      <t>is available at www.express-scripts.com</t>
    </r>
  </si>
  <si>
    <t>Typically Generic (Tier 1)</t>
  </si>
  <si>
    <t>$10 copay</t>
  </si>
  <si>
    <t>Not Covered</t>
  </si>
  <si>
    <t>Carved out to ESI Direct</t>
  </si>
  <si>
    <t>Typically Preferred Brand &amp; Non-Preferred Generic Drugs (Tier 2)</t>
  </si>
  <si>
    <t>$30 Copay</t>
  </si>
  <si>
    <t>Typically Non-Preferred Brand and Generic drugs (Tier 3)</t>
  </si>
  <si>
    <t xml:space="preserve">$50 copay </t>
  </si>
  <si>
    <r>
      <t xml:space="preserve">Typically Preferred </t>
    </r>
    <r>
      <rPr>
        <u/>
        <sz val="12"/>
        <color rgb="FF000000"/>
        <rFont val="Garamond"/>
        <family val="1"/>
      </rPr>
      <t>Specialty</t>
    </r>
    <r>
      <rPr>
        <sz val="12"/>
        <color rgb="FF000000"/>
        <rFont val="Garamond"/>
        <family val="1"/>
      </rPr>
      <t xml:space="preserve"> (brand and generic) (Tier 4)</t>
    </r>
  </si>
  <si>
    <t>If you have outpatient surgery</t>
  </si>
  <si>
    <t>Facility fee (e.g., ambulatory surgery center)</t>
  </si>
  <si>
    <r>
      <t xml:space="preserve">$40/visit, </t>
    </r>
    <r>
      <rPr>
        <u/>
        <sz val="12"/>
        <color rgb="FF000000"/>
        <rFont val="Garamond"/>
        <family val="1"/>
      </rPr>
      <t>deductible</t>
    </r>
    <r>
      <rPr>
        <sz val="12"/>
        <color rgb="FF000000"/>
        <rFont val="Garamond"/>
        <family val="1"/>
      </rPr>
      <t xml:space="preserve"> does not apply </t>
    </r>
  </si>
  <si>
    <r>
      <t xml:space="preserve">20% </t>
    </r>
    <r>
      <rPr>
        <u/>
        <sz val="12"/>
        <color rgb="FF000000"/>
        <rFont val="Garamond"/>
        <family val="1"/>
      </rPr>
      <t>coinsurance</t>
    </r>
    <r>
      <rPr>
        <sz val="12"/>
        <color rgb="FF000000"/>
        <rFont val="Garamond"/>
        <family val="1"/>
      </rPr>
      <t xml:space="preserve"> for Ambulatory Surgical Center for In-</t>
    </r>
    <r>
      <rPr>
        <u/>
        <sz val="12"/>
        <color rgb="FF000000"/>
        <rFont val="Garamond"/>
        <family val="1"/>
      </rPr>
      <t>Network Providers</t>
    </r>
    <r>
      <rPr>
        <sz val="12"/>
        <color rgb="FF000000"/>
        <rFont val="Garamond"/>
        <family val="1"/>
      </rPr>
      <t xml:space="preserve">. </t>
    </r>
  </si>
  <si>
    <t>Physician/surgeon fees</t>
  </si>
  <si>
    <t>If you need immediate medical attention</t>
  </si>
  <si>
    <t>Emergency room care</t>
  </si>
  <si>
    <r>
      <t xml:space="preserve">$150/visit, </t>
    </r>
    <r>
      <rPr>
        <u/>
        <sz val="12"/>
        <color rgb="FF000000"/>
        <rFont val="Garamond"/>
        <family val="1"/>
      </rPr>
      <t>deductible</t>
    </r>
    <r>
      <rPr>
        <sz val="12"/>
        <color rgb="FF000000"/>
        <rFont val="Garamond"/>
        <family val="1"/>
      </rPr>
      <t xml:space="preserve"> does not apply</t>
    </r>
  </si>
  <si>
    <r>
      <t>Covered as In-</t>
    </r>
    <r>
      <rPr>
        <u/>
        <sz val="12"/>
        <color rgb="FF000000"/>
        <rFont val="Garamond"/>
        <family val="1"/>
      </rPr>
      <t>Network</t>
    </r>
  </si>
  <si>
    <r>
      <t>Copayment</t>
    </r>
    <r>
      <rPr>
        <sz val="12"/>
        <color rgb="FF000000"/>
        <rFont val="Garamond"/>
        <family val="1"/>
      </rPr>
      <t xml:space="preserve"> waived if admitted. </t>
    </r>
  </si>
  <si>
    <r>
      <t>Emergency medical</t>
    </r>
    <r>
      <rPr>
        <sz val="12"/>
        <color rgb="FF000000"/>
        <rFont val="Garamond"/>
        <family val="1"/>
      </rPr>
      <t xml:space="preserve"> </t>
    </r>
    <r>
      <rPr>
        <u/>
        <sz val="12"/>
        <color rgb="FF000000"/>
        <rFont val="Garamond"/>
        <family val="1"/>
      </rPr>
      <t>transportation</t>
    </r>
  </si>
  <si>
    <t>Urgent care</t>
  </si>
  <si>
    <t>If you have a hospital stay</t>
  </si>
  <si>
    <t>Facility fee (e.g., hospital room)</t>
  </si>
  <si>
    <t>If you need mental health, behavioral health, or substance abuse services</t>
  </si>
  <si>
    <t>Outpatient services</t>
  </si>
  <si>
    <t>Office Visit</t>
  </si>
  <si>
    <t>Other Outpatient</t>
  </si>
  <si>
    <t>Inpatient services</t>
  </si>
  <si>
    <r>
      <t xml:space="preserve">40% </t>
    </r>
    <r>
      <rPr>
        <u/>
        <sz val="12"/>
        <color rgb="FF000000"/>
        <rFont val="Garamond"/>
        <family val="1"/>
      </rPr>
      <t>coinsurance</t>
    </r>
    <r>
      <rPr>
        <sz val="12"/>
        <color rgb="FF000000"/>
        <rFont val="Garamond"/>
        <family val="1"/>
      </rPr>
      <t xml:space="preserve"> </t>
    </r>
  </si>
  <si>
    <t>If you are pregnant</t>
  </si>
  <si>
    <t>Office visits</t>
  </si>
  <si>
    <r>
      <t xml:space="preserve"> 20% </t>
    </r>
    <r>
      <rPr>
        <u/>
        <sz val="12"/>
        <color rgb="FF000000"/>
        <rFont val="Garamond"/>
        <family val="1"/>
      </rPr>
      <t>coinsurance</t>
    </r>
  </si>
  <si>
    <t xml:space="preserve">Maternity care may include tests and services described elsewhere in the SBC (i.e., ultrasound). </t>
  </si>
  <si>
    <t>Childbirth/delivery professional services</t>
  </si>
  <si>
    <r>
      <t xml:space="preserve">20% </t>
    </r>
    <r>
      <rPr>
        <u/>
        <sz val="12"/>
        <color rgb="FF808080"/>
        <rFont val="Garamond"/>
        <family val="1"/>
      </rPr>
      <t>coinsurance</t>
    </r>
  </si>
  <si>
    <r>
      <t xml:space="preserve">40% </t>
    </r>
    <r>
      <rPr>
        <u/>
        <sz val="12"/>
        <color rgb="FF808080"/>
        <rFont val="Garamond"/>
        <family val="1"/>
      </rPr>
      <t>coinsurance</t>
    </r>
  </si>
  <si>
    <t>Childbirth/delivery facility services</t>
  </si>
  <si>
    <t>If you need help recovering or have other special health needs</t>
  </si>
  <si>
    <t>Home health care</t>
  </si>
  <si>
    <t>Rehabilitation services</t>
  </si>
  <si>
    <t xml:space="preserve">*See Therapy Services section. </t>
  </si>
  <si>
    <t>Habilitation services</t>
  </si>
  <si>
    <t>Skilled nursing care</t>
  </si>
  <si>
    <t xml:space="preserve">120 days/benefit period for skilled nursing services. </t>
  </si>
  <si>
    <t>Durable medical equipment</t>
  </si>
  <si>
    <r>
      <t xml:space="preserve">*See </t>
    </r>
    <r>
      <rPr>
        <u/>
        <sz val="12"/>
        <color rgb="FF000000"/>
        <rFont val="Garamond"/>
        <family val="1"/>
      </rPr>
      <t>Durable Medical Equipment</t>
    </r>
    <r>
      <rPr>
        <sz val="12"/>
        <color rgb="FF000000"/>
        <rFont val="Garamond"/>
        <family val="1"/>
      </rPr>
      <t xml:space="preserve"> section. </t>
    </r>
  </si>
  <si>
    <t>Hospice services</t>
  </si>
  <si>
    <t>If your child needs dental or eye care</t>
  </si>
  <si>
    <t>Children’s eye exam</t>
  </si>
  <si>
    <t xml:space="preserve">*See Vision Services section. </t>
  </si>
  <si>
    <t>Children’s glasses</t>
  </si>
  <si>
    <t>Not covered</t>
  </si>
  <si>
    <t>Children’s dental check-up</t>
  </si>
  <si>
    <r>
      <t xml:space="preserve">Services Your </t>
    </r>
    <r>
      <rPr>
        <b/>
        <u/>
        <sz val="12"/>
        <color rgb="FF000000"/>
        <rFont val="Garamond"/>
        <family val="1"/>
      </rPr>
      <t>Plan</t>
    </r>
    <r>
      <rPr>
        <b/>
        <sz val="12"/>
        <color rgb="FF000000"/>
        <rFont val="Garamond"/>
        <family val="1"/>
      </rPr>
      <t xml:space="preserve"> Generally Does NOT Cover (Check your policy or </t>
    </r>
    <r>
      <rPr>
        <b/>
        <u/>
        <sz val="12"/>
        <color rgb="FF000000"/>
        <rFont val="Garamond"/>
        <family val="1"/>
      </rPr>
      <t>plan</t>
    </r>
    <r>
      <rPr>
        <b/>
        <sz val="12"/>
        <color rgb="FF000000"/>
        <rFont val="Garamond"/>
        <family val="1"/>
      </rPr>
      <t xml:space="preserve"> document for more information and a list of any other </t>
    </r>
    <r>
      <rPr>
        <b/>
        <u/>
        <sz val="12"/>
        <color rgb="FF000000"/>
        <rFont val="Garamond"/>
        <family val="1"/>
      </rPr>
      <t>excluded services</t>
    </r>
    <r>
      <rPr>
        <sz val="12"/>
        <color rgb="FF000000"/>
        <rFont val="Garamond"/>
        <family val="1"/>
      </rPr>
      <t>.</t>
    </r>
    <r>
      <rPr>
        <b/>
        <sz val="12"/>
        <color rgb="FF000000"/>
        <rFont val="Garamond"/>
        <family val="1"/>
      </rPr>
      <t>)</t>
    </r>
  </si>
  <si>
    <r>
      <t>·</t>
    </r>
    <r>
      <rPr>
        <sz val="7"/>
        <color rgb="FF000000"/>
        <rFont val="Times New Roman"/>
        <family val="1"/>
      </rPr>
      <t xml:space="preserve">      </t>
    </r>
    <r>
      <rPr>
        <sz val="12"/>
        <color rgb="FF000000"/>
        <rFont val="Garamond"/>
        <family val="1"/>
      </rPr>
      <t>Acupuncture</t>
    </r>
  </si>
  <si>
    <r>
      <t>·</t>
    </r>
    <r>
      <rPr>
        <sz val="7"/>
        <color rgb="FF000000"/>
        <rFont val="Times New Roman"/>
        <family val="1"/>
      </rPr>
      <t xml:space="preserve">      </t>
    </r>
    <r>
      <rPr>
        <sz val="12"/>
        <color rgb="FF000000"/>
        <rFont val="Garamond"/>
        <family val="1"/>
      </rPr>
      <t>Dental care (Adult)</t>
    </r>
  </si>
  <si>
    <r>
      <t>·</t>
    </r>
    <r>
      <rPr>
        <sz val="7"/>
        <color rgb="FF000000"/>
        <rFont val="Times New Roman"/>
        <family val="1"/>
      </rPr>
      <t xml:space="preserve">      </t>
    </r>
    <r>
      <rPr>
        <sz val="12"/>
        <color rgb="FF000000"/>
        <rFont val="Garamond"/>
        <family val="1"/>
      </rPr>
      <t>Long-term care</t>
    </r>
  </si>
  <si>
    <r>
      <t>·</t>
    </r>
    <r>
      <rPr>
        <sz val="7"/>
        <color rgb="FF000000"/>
        <rFont val="Times New Roman"/>
        <family val="1"/>
      </rPr>
      <t xml:space="preserve">      </t>
    </r>
    <r>
      <rPr>
        <sz val="12"/>
        <color rgb="FF000000"/>
        <rFont val="Garamond"/>
        <family val="1"/>
      </rPr>
      <t>Weight loss programs</t>
    </r>
  </si>
  <si>
    <r>
      <t>·</t>
    </r>
    <r>
      <rPr>
        <sz val="7"/>
        <color rgb="FF000000"/>
        <rFont val="Times New Roman"/>
        <family val="1"/>
      </rPr>
      <t xml:space="preserve">      </t>
    </r>
    <r>
      <rPr>
        <sz val="12"/>
        <color rgb="FF000000"/>
        <rFont val="Garamond"/>
        <family val="1"/>
      </rPr>
      <t>Children’s dental check-up</t>
    </r>
  </si>
  <si>
    <r>
      <t>·</t>
    </r>
    <r>
      <rPr>
        <sz val="7"/>
        <color rgb="FF000000"/>
        <rFont val="Times New Roman"/>
        <family val="1"/>
      </rPr>
      <t xml:space="preserve">      </t>
    </r>
    <r>
      <rPr>
        <sz val="12"/>
        <color rgb="FF000000"/>
        <rFont val="Garamond"/>
        <family val="1"/>
      </rPr>
      <t>Glasses for a child</t>
    </r>
  </si>
  <si>
    <r>
      <t>·</t>
    </r>
    <r>
      <rPr>
        <sz val="7"/>
        <color rgb="FF000000"/>
        <rFont val="Times New Roman"/>
        <family val="1"/>
      </rPr>
      <t xml:space="preserve">      </t>
    </r>
    <r>
      <rPr>
        <sz val="12"/>
        <color rgb="FF000000"/>
        <rFont val="Garamond"/>
        <family val="1"/>
      </rPr>
      <t>Routine foot care unless you have been diagnosed with diabetes</t>
    </r>
  </si>
  <si>
    <r>
      <t>·</t>
    </r>
    <r>
      <rPr>
        <sz val="7"/>
        <color rgb="FF000000"/>
        <rFont val="Times New Roman"/>
        <family val="1"/>
      </rPr>
      <t xml:space="preserve">      </t>
    </r>
    <r>
      <rPr>
        <sz val="12"/>
        <color rgb="FF000000"/>
        <rFont val="Garamond"/>
        <family val="1"/>
      </rPr>
      <t>Cosmetic surgery</t>
    </r>
  </si>
  <si>
    <r>
      <t xml:space="preserve">All </t>
    </r>
    <r>
      <rPr>
        <b/>
        <u/>
        <sz val="18"/>
        <color rgb="FFFF0000"/>
        <rFont val="Garamond"/>
        <family val="1"/>
      </rPr>
      <t>copayment</t>
    </r>
    <r>
      <rPr>
        <sz val="18"/>
        <color rgb="FFFF0000"/>
        <rFont val="Garamond"/>
        <family val="1"/>
      </rPr>
      <t xml:space="preserve"> and </t>
    </r>
    <r>
      <rPr>
        <b/>
        <u/>
        <sz val="18"/>
        <color rgb="FFFF0000"/>
        <rFont val="Garamond"/>
        <family val="1"/>
      </rPr>
      <t>coinsurance</t>
    </r>
    <r>
      <rPr>
        <sz val="18"/>
        <color rgb="FFFF0000"/>
        <rFont val="Garamond"/>
        <family val="1"/>
      </rPr>
      <t xml:space="preserve"> costs shown in this chart are after your </t>
    </r>
    <r>
      <rPr>
        <b/>
        <u/>
        <sz val="18"/>
        <color rgb="FFFF0000"/>
        <rFont val="Garamond"/>
        <family val="1"/>
      </rPr>
      <t>deductible</t>
    </r>
    <r>
      <rPr>
        <sz val="18"/>
        <color rgb="FFFF0000"/>
        <rFont val="Garamond"/>
        <family val="1"/>
      </rPr>
      <t xml:space="preserve"> has been met, if a </t>
    </r>
    <r>
      <rPr>
        <b/>
        <u/>
        <sz val="18"/>
        <color rgb="FFFF0000"/>
        <rFont val="Garamond"/>
        <family val="1"/>
      </rPr>
      <t>deductible</t>
    </r>
    <r>
      <rPr>
        <sz val="18"/>
        <color rgb="FFFF0000"/>
        <rFont val="Garamond"/>
        <family val="1"/>
      </rPr>
      <t xml:space="preserve"> applies.</t>
    </r>
  </si>
  <si>
    <r>
      <t xml:space="preserve">Other Covered Services (Limitations may apply to these services. This isn’t a complete list. Please see your </t>
    </r>
    <r>
      <rPr>
        <b/>
        <u/>
        <sz val="12"/>
        <color rgb="FF000000"/>
        <rFont val="Garamond"/>
        <family val="1"/>
      </rPr>
      <t>plan</t>
    </r>
    <r>
      <rPr>
        <b/>
        <sz val="12"/>
        <color rgb="FF000000"/>
        <rFont val="Garamond"/>
        <family val="1"/>
      </rPr>
      <t xml:space="preserve"> document.) </t>
    </r>
  </si>
  <si>
    <r>
      <t>·</t>
    </r>
    <r>
      <rPr>
        <sz val="7"/>
        <color rgb="FF000000"/>
        <rFont val="Times New Roman"/>
        <family val="1"/>
      </rPr>
      <t xml:space="preserve">      </t>
    </r>
    <r>
      <rPr>
        <sz val="12"/>
        <color rgb="FF000000"/>
        <rFont val="Garamond"/>
        <family val="1"/>
      </rPr>
      <t xml:space="preserve">Bariatric surgery  </t>
    </r>
  </si>
  <si>
    <t>·      Most coverage provided outside the United States. See www.bcbsglobalcore.com</t>
  </si>
  <si>
    <r>
      <t>·</t>
    </r>
    <r>
      <rPr>
        <sz val="7"/>
        <color rgb="FF000000"/>
        <rFont val="Times New Roman"/>
        <family val="1"/>
      </rPr>
      <t xml:space="preserve">      </t>
    </r>
    <r>
      <rPr>
        <sz val="12"/>
        <color rgb="FF000000"/>
        <rFont val="Garamond"/>
        <family val="1"/>
      </rPr>
      <t xml:space="preserve">Chiropractic care 20 visits/benefit period </t>
    </r>
  </si>
  <si>
    <r>
      <t>·</t>
    </r>
    <r>
      <rPr>
        <sz val="7"/>
        <color rgb="FF000000"/>
        <rFont val="Times New Roman"/>
        <family val="1"/>
      </rPr>
      <t xml:space="preserve">      </t>
    </r>
    <r>
      <rPr>
        <sz val="12"/>
        <color rgb="FF000000"/>
        <rFont val="Garamond"/>
        <family val="1"/>
      </rPr>
      <t xml:space="preserve">Private-duty nursing  </t>
    </r>
  </si>
  <si>
    <r>
      <t>·</t>
    </r>
    <r>
      <rPr>
        <sz val="7"/>
        <color rgb="FF000000"/>
        <rFont val="Times New Roman"/>
        <family val="1"/>
      </rPr>
      <t xml:space="preserve">      </t>
    </r>
    <r>
      <rPr>
        <sz val="12"/>
        <color rgb="FF000000"/>
        <rFont val="Garamond"/>
        <family val="1"/>
      </rPr>
      <t>Hearing Aids/ 2 units every 5 years with maximum of $5,000</t>
    </r>
  </si>
  <si>
    <r>
      <t>·</t>
    </r>
    <r>
      <rPr>
        <sz val="7"/>
        <color rgb="FF000000"/>
        <rFont val="Times New Roman"/>
        <family val="1"/>
      </rPr>
      <t xml:space="preserve">      </t>
    </r>
    <r>
      <rPr>
        <sz val="12"/>
        <color rgb="FF000000"/>
        <rFont val="Garamond"/>
        <family val="1"/>
      </rPr>
      <t xml:space="preserve">Infertility treatment $20,000 maximum/lifetime  </t>
    </r>
  </si>
  <si>
    <r>
      <t>·</t>
    </r>
    <r>
      <rPr>
        <sz val="7"/>
        <color rgb="FF000000"/>
        <rFont val="Times New Roman"/>
        <family val="1"/>
      </rPr>
      <t xml:space="preserve">      </t>
    </r>
    <r>
      <rPr>
        <sz val="12"/>
        <color rgb="FF000000"/>
        <rFont val="Garamond"/>
        <family val="1"/>
      </rPr>
      <t xml:space="preserve">Routine eye care (Adult) </t>
    </r>
  </si>
  <si>
    <t>PPO 2700 HSA High Deductible Plan</t>
  </si>
  <si>
    <t>No</t>
  </si>
  <si>
    <t>YES</t>
  </si>
  <si>
    <t>Comments</t>
  </si>
  <si>
    <r>
      <t xml:space="preserve">Generally, you must pay all of the costs from </t>
    </r>
    <r>
      <rPr>
        <u/>
        <sz val="12"/>
        <color rgb="FF000000"/>
        <rFont val="Garamond"/>
        <family val="1"/>
      </rPr>
      <t>providers</t>
    </r>
    <r>
      <rPr>
        <sz val="12"/>
        <color rgb="FF000000"/>
        <rFont val="Garamond"/>
        <family val="1"/>
      </rPr>
      <t xml:space="preserve"> up to the </t>
    </r>
    <r>
      <rPr>
        <u/>
        <sz val="12"/>
        <color rgb="FF000000"/>
        <rFont val="Garamond"/>
        <family val="1"/>
      </rPr>
      <t>deductible</t>
    </r>
    <r>
      <rPr>
        <sz val="12"/>
        <color rgb="FF000000"/>
        <rFont val="Garamond"/>
        <family val="1"/>
      </rPr>
      <t xml:space="preserve"> amount before this </t>
    </r>
    <r>
      <rPr>
        <u/>
        <sz val="12"/>
        <color rgb="FF000000"/>
        <rFont val="Garamond"/>
        <family val="1"/>
      </rPr>
      <t>plan</t>
    </r>
    <r>
      <rPr>
        <sz val="12"/>
        <color rgb="FF000000"/>
        <rFont val="Garamond"/>
        <family val="1"/>
      </rPr>
      <t xml:space="preserve"> begins to pay. If you have other family members on the policy, the overall family </t>
    </r>
    <r>
      <rPr>
        <u/>
        <sz val="12"/>
        <color rgb="FF000000"/>
        <rFont val="Garamond"/>
        <family val="1"/>
      </rPr>
      <t>deductible</t>
    </r>
    <r>
      <rPr>
        <sz val="12"/>
        <color rgb="FF000000"/>
        <rFont val="Garamond"/>
        <family val="1"/>
      </rPr>
      <t xml:space="preserve"> must be met before the </t>
    </r>
    <r>
      <rPr>
        <u/>
        <sz val="12"/>
        <color rgb="FF000000"/>
        <rFont val="Garamond"/>
        <family val="1"/>
      </rPr>
      <t>plan</t>
    </r>
    <r>
      <rPr>
        <sz val="12"/>
        <color rgb="FF000000"/>
        <rFont val="Garamond"/>
        <family val="1"/>
      </rPr>
      <t xml:space="preserve"> begins to pay</t>
    </r>
  </si>
  <si>
    <r>
      <t xml:space="preserve">Yes. </t>
    </r>
    <r>
      <rPr>
        <u/>
        <sz val="12"/>
        <color rgb="FF000000"/>
        <rFont val="Garamond"/>
        <family val="1"/>
      </rPr>
      <t>Preventive Care</t>
    </r>
    <r>
      <rPr>
        <sz val="12"/>
        <color rgb="FF000000"/>
        <rFont val="Garamond"/>
        <family val="1"/>
      </rPr>
      <t xml:space="preserve">. </t>
    </r>
  </si>
  <si>
    <r>
      <t xml:space="preserve">0% </t>
    </r>
    <r>
      <rPr>
        <u/>
        <sz val="12"/>
        <color rgb="FF000000"/>
        <rFont val="Garamond"/>
        <family val="1"/>
      </rPr>
      <t>coinsurance</t>
    </r>
  </si>
  <si>
    <t>Immunization</t>
  </si>
  <si>
    <r>
      <t xml:space="preserve">More information about </t>
    </r>
    <r>
      <rPr>
        <b/>
        <u/>
        <sz val="12"/>
        <color rgb="FF0000FF"/>
        <rFont val="Garamond"/>
        <family val="1"/>
      </rPr>
      <t>prescription drug coverage</t>
    </r>
    <r>
      <rPr>
        <b/>
        <sz val="12"/>
        <color rgb="FF000000"/>
        <rFont val="Garamond"/>
        <family val="1"/>
      </rPr>
      <t xml:space="preserve"> </t>
    </r>
    <r>
      <rPr>
        <sz val="12"/>
        <color rgb="FF000000"/>
        <rFont val="Garamond"/>
        <family val="1"/>
      </rPr>
      <t>is available at http://www.express-scripts.com</t>
    </r>
  </si>
  <si>
    <r>
      <t xml:space="preserve">10% </t>
    </r>
    <r>
      <rPr>
        <u/>
        <sz val="12"/>
        <color rgb="FF000000"/>
        <rFont val="Garamond"/>
        <family val="1"/>
      </rPr>
      <t>coinsurance</t>
    </r>
  </si>
  <si>
    <r>
      <t>Carved out to ESI Direct</t>
    </r>
    <r>
      <rPr>
        <sz val="12"/>
        <color rgb="FF000000"/>
        <rFont val="Garamond"/>
        <family val="1"/>
      </rPr>
      <t xml:space="preserve"> </t>
    </r>
  </si>
  <si>
    <r>
      <t xml:space="preserve">30% </t>
    </r>
    <r>
      <rPr>
        <u/>
        <sz val="12"/>
        <color rgb="FF000000"/>
        <rFont val="Garamond"/>
        <family val="1"/>
      </rPr>
      <t>coinsurance</t>
    </r>
  </si>
  <si>
    <r>
      <t xml:space="preserve">20% </t>
    </r>
    <r>
      <rPr>
        <u/>
        <sz val="12"/>
        <color rgb="FF000000"/>
        <rFont val="Garamond"/>
        <family val="1"/>
      </rPr>
      <t>coinsurance after deductible</t>
    </r>
  </si>
  <si>
    <r>
      <t xml:space="preserve">0% </t>
    </r>
    <r>
      <rPr>
        <u/>
        <sz val="12"/>
        <color rgb="FF000000"/>
        <rFont val="Garamond"/>
        <family val="1"/>
      </rPr>
      <t>coinsurance</t>
    </r>
    <r>
      <rPr>
        <sz val="12"/>
        <color rgb="FF000000"/>
        <rFont val="Garamond"/>
        <family val="1"/>
      </rPr>
      <t xml:space="preserve"> </t>
    </r>
  </si>
  <si>
    <r>
      <t xml:space="preserve"> 0% </t>
    </r>
    <r>
      <rPr>
        <u/>
        <sz val="12"/>
        <color rgb="FF000000"/>
        <rFont val="Garamond"/>
        <family val="1"/>
      </rPr>
      <t>coinsurance</t>
    </r>
  </si>
  <si>
    <r>
      <t xml:space="preserve">0% </t>
    </r>
    <r>
      <rPr>
        <u/>
        <sz val="12"/>
        <color rgb="FF808080"/>
        <rFont val="Garamond"/>
        <family val="1"/>
      </rPr>
      <t>coinsurance</t>
    </r>
  </si>
  <si>
    <r>
      <t>·</t>
    </r>
    <r>
      <rPr>
        <sz val="7"/>
        <color rgb="FF000000"/>
        <rFont val="Times New Roman"/>
        <family val="1"/>
      </rPr>
      <t xml:space="preserve">      </t>
    </r>
    <r>
      <rPr>
        <sz val="12"/>
        <color rgb="FF000000"/>
        <rFont val="Garamond"/>
        <family val="1"/>
      </rPr>
      <t xml:space="preserve">Infertility treatment </t>
    </r>
  </si>
  <si>
    <r>
      <t>·</t>
    </r>
    <r>
      <rPr>
        <sz val="7"/>
        <color rgb="FF000000"/>
        <rFont val="Times New Roman"/>
        <family val="1"/>
      </rPr>
      <t xml:space="preserve">      </t>
    </r>
    <r>
      <rPr>
        <sz val="12"/>
        <color rgb="FF000000"/>
        <rFont val="Garamond"/>
        <family val="1"/>
      </rPr>
      <t>Hearing aids 2 pairs/5 years and $5,000 maximum every 5 years</t>
    </r>
  </si>
  <si>
    <t>PPO 1800 HSA High Deductible Plan</t>
  </si>
  <si>
    <r>
      <t xml:space="preserve">20% </t>
    </r>
    <r>
      <rPr>
        <u/>
        <sz val="12"/>
        <color rgb="FF000000"/>
        <rFont val="Garamond"/>
        <family val="1"/>
      </rPr>
      <t>coinsurance</t>
    </r>
    <r>
      <rPr>
        <sz val="12"/>
        <color rgb="FF000000"/>
        <rFont val="Garamond"/>
        <family val="1"/>
      </rPr>
      <t xml:space="preserve"> </t>
    </r>
  </si>
  <si>
    <t>750 PLAN</t>
  </si>
  <si>
    <t>1800 PLAN</t>
  </si>
  <si>
    <t>2700 PLAN</t>
  </si>
  <si>
    <t>Employee</t>
  </si>
  <si>
    <t>Employee &amp; Spouse</t>
  </si>
  <si>
    <t>Employee &amp; Child(ren)</t>
  </si>
  <si>
    <t>Employee &amp; Family</t>
  </si>
  <si>
    <t>Annual</t>
  </si>
  <si>
    <t>Single</t>
  </si>
  <si>
    <t>Family</t>
  </si>
  <si>
    <t>New 750 PPO Plan</t>
  </si>
  <si>
    <t>Free</t>
  </si>
  <si>
    <t>Ded. &amp; Coins.</t>
  </si>
  <si>
    <t>$150 Copay</t>
  </si>
  <si>
    <t>Ded. &amp; 20% Coins.</t>
  </si>
  <si>
    <t>Ded. &amp; 10% Coins.</t>
  </si>
  <si>
    <t>Ded. &amp; 30% Coins.</t>
  </si>
  <si>
    <t>Use this handy worksheet to help you compare your coverage options—and estimate your potential costs.</t>
  </si>
  <si>
    <t>Cost supported by:</t>
  </si>
  <si>
    <t>Insured person(s)</t>
  </si>
  <si>
    <t>IMPORTANT INFO</t>
  </si>
  <si>
    <t>Our healthcare, prescription drug, dental and short term disability plans are self-insured, which means we pay our carriers to process our claims and manage our programs.  Our carriers send us the cost of the claims processed, and we send that amount to fund the bank account for the checks that were written on a weekly or monthly basis.  The money to pay the claims comes out of the fund we collect from employees and business units based upon each person’s benefit election.  The cost of the claims that we cover must be built into the cost of our products. If we had lower deducible and paid out more money to cover claims, we would have to increase the cost of our products in order to cover expenses.  We must consider the cost of all of the elements that make up our “World of Total Rewards” and how they must be built into the cost of our products and the amount of margin we are able to realize.</t>
  </si>
  <si>
    <t xml:space="preserve"> </t>
  </si>
  <si>
    <t>Amount to pay</t>
  </si>
  <si>
    <t>Overall Deductible</t>
  </si>
  <si>
    <t xml:space="preserve">  In-Network-Providers</t>
  </si>
  <si>
    <t xml:space="preserve">Overall Deductible </t>
  </si>
  <si>
    <t>Out-of-Network-Providers</t>
  </si>
  <si>
    <r>
      <t>Out-of</t>
    </r>
    <r>
      <rPr>
        <sz val="11"/>
        <color rgb="FF000000"/>
        <rFont val="Cambria"/>
        <family val="1"/>
      </rPr>
      <t>-</t>
    </r>
    <r>
      <rPr>
        <sz val="12"/>
        <color rgb="FF000000"/>
        <rFont val="Garamond"/>
        <family val="1"/>
      </rPr>
      <t>pocket limit</t>
    </r>
  </si>
  <si>
    <t>Coinsurance</t>
  </si>
  <si>
    <t>Office Visits Preventive</t>
  </si>
  <si>
    <t>Office Visits PCP / SCP</t>
  </si>
  <si>
    <t>Office Visits Hospital</t>
  </si>
  <si>
    <t>Office Visits ER</t>
  </si>
  <si>
    <t>Out-of-pocket</t>
  </si>
  <si>
    <t>Out-of-pocket limit</t>
  </si>
  <si>
    <t>Prescrition Drug</t>
  </si>
  <si>
    <t>Retail Brand Formulary</t>
  </si>
  <si>
    <t>Retail Brand Non-Form</t>
  </si>
  <si>
    <t>Mail Generic</t>
  </si>
  <si>
    <t>Mail Brand Formulary</t>
  </si>
  <si>
    <t>Mail Brand Non-Form</t>
  </si>
  <si>
    <t>Actuarial Value</t>
  </si>
  <si>
    <t>Retail Generic</t>
  </si>
  <si>
    <t>Single/Family</t>
  </si>
  <si>
    <t>In-Network-Providers</t>
  </si>
  <si>
    <t>Details</t>
  </si>
  <si>
    <t>Row Labels</t>
  </si>
  <si>
    <t>Column Labels</t>
  </si>
  <si>
    <t>Option</t>
  </si>
  <si>
    <t>Amount/% to Pay</t>
  </si>
  <si>
    <t>Sum of Amount/% to Pay</t>
  </si>
  <si>
    <t>Common Medical Event</t>
  </si>
  <si>
    <t>Specialist visit</t>
  </si>
  <si>
    <t>In-Network-Providers (You will pay the least)</t>
  </si>
  <si>
    <t>What You Will Pay
Amount/%</t>
  </si>
  <si>
    <t>deductible does not apply, virtual visits (Telehealth) benefits available.</t>
  </si>
  <si>
    <t>Out-of-Network-Providers
(You will pay the most)</t>
  </si>
  <si>
    <t xml:space="preserve">You may have to pay for services that aren't preventive. Ask your provider if the services needed are preventive. Then check what your plan will pay for. </t>
  </si>
  <si>
    <t>Preventive care/screening/immunization</t>
  </si>
  <si>
    <t>Coinsurance, virtual visits (Telehealth) benefits available.</t>
  </si>
  <si>
    <t>Diagnostic test (x-ray, blood work)</t>
  </si>
  <si>
    <t>Details /Limitations, Exceptions, &amp; Other Important Information</t>
  </si>
  <si>
    <t>Medical Tests</t>
  </si>
  <si>
    <t>Surgery</t>
  </si>
  <si>
    <t xml:space="preserve">Per visit, deductible does not apply ; 20% coinsurance for Ambulatory Surgical Center for In-Network Providers. </t>
  </si>
  <si>
    <t>Emergency medical transportation</t>
  </si>
  <si>
    <t xml:space="preserve">Per visit, deductible does not apply; Copayment waived if admitted. </t>
  </si>
  <si>
    <t>Mental/Behavioral Health/Substance Abuse</t>
  </si>
  <si>
    <t>Outpatient services: Visit</t>
  </si>
  <si>
    <t>Per visit, deductible does not apply; Virtual visits (Telehealth) benefits available.</t>
  </si>
  <si>
    <t>Outpatient services: Other</t>
  </si>
  <si>
    <t>Coinsurance; Virtual visits (Telehealth) benefits available.</t>
  </si>
  <si>
    <t>Pregnancy</t>
  </si>
  <si>
    <t xml:space="preserve">Coinsurance; Maternity care may include tests and services described elsewhere in the SBC (i.e., ultrasound). </t>
  </si>
  <si>
    <t>Recovery</t>
  </si>
  <si>
    <t xml:space="preserve">Coinsurance; *See Therapy Services section. </t>
  </si>
  <si>
    <t xml:space="preserve">Coinsurance; 120 days/benefit period for skilled nursing services. </t>
  </si>
  <si>
    <t xml:space="preserve">Coinsurance; *See Durable Medical Equipment section. </t>
  </si>
  <si>
    <t>Child: dental/eye care</t>
  </si>
  <si>
    <t>PPO 1800 HSA</t>
  </si>
  <si>
    <t>PPO 2700 HSA</t>
  </si>
  <si>
    <t>Covered as In-Network</t>
  </si>
  <si>
    <t xml:space="preserve">Coinsurance;*See Therapy Services section. </t>
  </si>
  <si>
    <t xml:space="preserve">Coinsurance;*See Vision Services section. </t>
  </si>
  <si>
    <t xml:space="preserve">Coinsurance; *See Vision Services section. </t>
  </si>
  <si>
    <t>Sum of 750 PLAN</t>
  </si>
  <si>
    <t>Sum of 1800 PLAN</t>
  </si>
  <si>
    <t>Sum of 2700 PLAN</t>
  </si>
  <si>
    <t>Weekly</t>
  </si>
  <si>
    <t>BI Weekly</t>
  </si>
  <si>
    <t>Kimball Electronics</t>
  </si>
  <si>
    <t xml:space="preserve">Medical Plan
</t>
  </si>
  <si>
    <t>Pay frequency</t>
  </si>
  <si>
    <t>Values</t>
  </si>
  <si>
    <t>$0.00</t>
  </si>
  <si>
    <t>$25.00</t>
  </si>
  <si>
    <t>$40.00</t>
  </si>
  <si>
    <t>20%</t>
  </si>
  <si>
    <t>40%</t>
  </si>
  <si>
    <t>0%</t>
  </si>
  <si>
    <t>$150.00</t>
  </si>
  <si>
    <t>What you will Pay</t>
  </si>
  <si>
    <t xml:space="preserve">Services you may need
</t>
  </si>
  <si>
    <t>As a self-insured company, did you know our claim costs are built into our customers’ product costs?</t>
  </si>
  <si>
    <t>Drug Prescription Option</t>
  </si>
  <si>
    <t>1. Choose the insured person(s):</t>
  </si>
  <si>
    <t>Employee/Family</t>
  </si>
  <si>
    <r>
      <t>Out-of</t>
    </r>
    <r>
      <rPr>
        <sz val="11"/>
        <color theme="1"/>
        <rFont val="Cambria"/>
        <family val="1"/>
      </rPr>
      <t>-</t>
    </r>
    <r>
      <rPr>
        <sz val="11"/>
        <color theme="1"/>
        <rFont val="Tw Cen MT"/>
        <family val="1"/>
        <scheme val="minor"/>
      </rPr>
      <t>pocket limit</t>
    </r>
  </si>
  <si>
    <t>Employee Annual Cost</t>
  </si>
  <si>
    <t>medical plan&amp;details</t>
  </si>
  <si>
    <t>2. Choose to calculate your estimate cost IN or OUT-OF Network Providers:</t>
  </si>
  <si>
    <t>HSA (Health Savings Account)</t>
  </si>
  <si>
    <t>NO</t>
  </si>
  <si>
    <r>
      <rPr>
        <b/>
        <sz val="12"/>
        <color rgb="FFC00000"/>
        <rFont val="Tw Cen MT"/>
        <family val="2"/>
        <scheme val="minor"/>
      </rPr>
      <t>TOTAL Estimated</t>
    </r>
    <r>
      <rPr>
        <b/>
        <sz val="12"/>
        <color theme="1"/>
        <rFont val="Tw Cen MT"/>
        <family val="2"/>
        <scheme val="minor"/>
      </rPr>
      <t xml:space="preserve"> Prescription Drug, from which:</t>
    </r>
  </si>
  <si>
    <t>Annual Employee Pay-check Cost</t>
  </si>
  <si>
    <t>Sum of What You Will Pay Amount/%</t>
  </si>
  <si>
    <t>Details, limitations</t>
  </si>
  <si>
    <t>*See Vision Services section.,*See Vision Services section.</t>
  </si>
  <si>
    <t>Coinsurance; *See Vision Services section.,Coinsurance; *See Vision Services section.</t>
  </si>
  <si>
    <t>Coinsurance;*See Vision Services section.,Coinsurance;*See Vision Services section.</t>
  </si>
  <si>
    <t>Coinsurance,Coinsurance</t>
  </si>
  <si>
    <t>Per visit, deductible does not apply; Virtual visits (Telehealth) benefits available.,Coinsurance; Virtual visits (Telehealth) benefits available.</t>
  </si>
  <si>
    <t>Coinsurance,Covered as In-Network</t>
  </si>
  <si>
    <t>Per visit, deductible does not apply; Copayment waived if admitted.,Per visit, deductible does not apply; Copayment waived if admitted.</t>
  </si>
  <si>
    <t>You may have to pay for services that aren't preventive. Ask your provider if the services needed are preventive. Then check what your plan will pay for.,You may have to pay for services that aren't preventive. Ask your provider if the services needed are preventive. Then check what your plan will pay for.</t>
  </si>
  <si>
    <t>deductible does not apply, virtual visits (Telehealth) benefits available.,Coinsurance, virtual visits (Telehealth) benefits available.</t>
  </si>
  <si>
    <t>Coinsurance; Maternity care may include tests and services described elsewhere in the SBC (i.e., ultrasound).,Coinsurance; Maternity care may include tests and services described elsewhere in the SBC (i.e., ultrasound).</t>
  </si>
  <si>
    <t>Coinsurance; *See Durable Medical Equipment section.,Coinsurance; *See Durable Medical Equipment section.</t>
  </si>
  <si>
    <t>Coinsurance; *See Therapy Services section.,Coinsurance; *See Therapy Services section.</t>
  </si>
  <si>
    <t>Coinsurance;*See Therapy Services section.,Coinsurance;*See Therapy Services section.</t>
  </si>
  <si>
    <t>Coinsurance; 120 days/benefit period for skilled nursing services.,Coinsurance; 120 days/benefit period for skilled nursing services.</t>
  </si>
  <si>
    <t>Per visit, deductible does not apply ; 20% coinsurance for Ambulatory Surgical Center for In-Network Providers.,Coinsurance,Coinsurance,Coinsurance</t>
  </si>
  <si>
    <t>Physician/surgeon fees (surgery)</t>
  </si>
  <si>
    <r>
      <rPr>
        <b/>
        <sz val="16"/>
        <color rgb="FFC00000"/>
        <rFont val="Tw Cen MT"/>
        <family val="2"/>
        <scheme val="minor"/>
      </rPr>
      <t>! IMPORTANT FACTS</t>
    </r>
    <r>
      <rPr>
        <sz val="16"/>
        <color rgb="FFC00000"/>
        <rFont val="Tw Cen MT"/>
        <family val="2"/>
        <scheme val="minor"/>
      </rPr>
      <t xml:space="preserve">: </t>
    </r>
    <r>
      <rPr>
        <sz val="16"/>
        <color rgb="FF000000"/>
        <rFont val="Tw Cen MT"/>
        <family val="2"/>
        <scheme val="minor"/>
      </rPr>
      <t xml:space="preserve">
1. Generally, you must pay all of the costs from providers up to the deductible amount before the medical plan begins to pay. If you have other family members on the policy, the overall family deductible must be met before the plan begins to pay.
2. This is a basic and raughly estimate of potential costs (if you’re not sure about next year’s health expenses, look back at what you paid over the past 12 months). Your costs may be different, based on your family’s health situation, your particular health plan’s coverage terms and other factors. Be sure to review in more detail the open enrollment documents.</t>
    </r>
  </si>
  <si>
    <t>Fill in the Estimated cost of the service</t>
  </si>
  <si>
    <r>
      <rPr>
        <b/>
        <sz val="12"/>
        <color rgb="FFC00000"/>
        <rFont val="Tw Cen MT"/>
        <family val="2"/>
        <scheme val="minor"/>
      </rPr>
      <t>TOTAL Estimated</t>
    </r>
    <r>
      <rPr>
        <b/>
        <sz val="12"/>
        <color theme="1"/>
        <rFont val="Tw Cen MT"/>
        <family val="2"/>
        <scheme val="minor"/>
      </rPr>
      <t xml:space="preserve"> Medical Event, from which:</t>
    </r>
  </si>
  <si>
    <t xml:space="preserve">Per visit, deductible does not apply ; 20% coins. for Ambulatory Surgical Center for In-Network Providers. </t>
  </si>
  <si>
    <r>
      <t xml:space="preserve">3.  Fill in in the Blue Cell: an Annual </t>
    </r>
    <r>
      <rPr>
        <b/>
        <sz val="14"/>
        <color rgb="FFC00000"/>
        <rFont val="Tw Cen MT"/>
        <family val="2"/>
        <scheme val="minor"/>
      </rPr>
      <t>Estimate Medical Cost</t>
    </r>
    <r>
      <rPr>
        <b/>
        <sz val="14"/>
        <color theme="1"/>
        <rFont val="Tw Cen MT"/>
        <family val="2"/>
        <scheme val="minor"/>
      </rPr>
      <t xml:space="preserve"> for the Regular Medical check-ups/hospital, ER , tests or any other medical investigations:</t>
    </r>
  </si>
  <si>
    <t>2025 TOTAL COST ESTIMATION paid by the Employee</t>
  </si>
  <si>
    <r>
      <t xml:space="preserve">4. Choose </t>
    </r>
    <r>
      <rPr>
        <b/>
        <sz val="14"/>
        <color rgb="FFC00000"/>
        <rFont val="Tw Cen MT"/>
        <family val="2"/>
        <scheme val="minor"/>
      </rPr>
      <t xml:space="preserve">In Network/Out-of-Networ Provider </t>
    </r>
    <r>
      <rPr>
        <b/>
        <sz val="14"/>
        <color theme="1"/>
        <rFont val="Tw Cen MT"/>
        <family val="2"/>
        <scheme val="minor"/>
      </rPr>
      <t xml:space="preserve">and the </t>
    </r>
    <r>
      <rPr>
        <b/>
        <sz val="14"/>
        <color rgb="FFC00000"/>
        <rFont val="Tw Cen MT"/>
        <family val="2"/>
        <scheme val="minor"/>
      </rPr>
      <t>Medical Event</t>
    </r>
    <r>
      <rPr>
        <b/>
        <sz val="14"/>
        <color theme="1"/>
        <rFont val="Tw Cen MT"/>
        <family val="2"/>
        <scheme val="minor"/>
      </rPr>
      <t xml:space="preserve">, in order to see all the details of the medical coverage for each Medical Plan and </t>
    </r>
    <r>
      <rPr>
        <b/>
        <sz val="14"/>
        <color rgb="FFC00000"/>
        <rFont val="Tw Cen MT"/>
        <family val="2"/>
        <scheme val="minor"/>
      </rPr>
      <t>fill in the blue cells in the below table the estimated cost service</t>
    </r>
    <r>
      <rPr>
        <b/>
        <sz val="14"/>
        <color theme="1"/>
        <rFont val="Tw Cen MT"/>
        <family val="2"/>
        <scheme val="minor"/>
      </rPr>
      <t xml:space="preserve">, in order to have a raugh calculation:
</t>
    </r>
    <r>
      <rPr>
        <b/>
        <i/>
        <sz val="14"/>
        <color theme="1"/>
        <rFont val="Tw Cen MT"/>
        <family val="2"/>
        <scheme val="minor"/>
      </rPr>
      <t>! All copayment and coinsurance costs shown in this table are after your deductible has been met, if a deductible applies.</t>
    </r>
  </si>
  <si>
    <t xml:space="preserve">! The table below has only calculated fields. 
No data needs to be filled in. </t>
  </si>
  <si>
    <t>CDHP 1800 HSA</t>
  </si>
  <si>
    <t>750 PPO Plan</t>
  </si>
  <si>
    <t>CDHP 2700 HSA</t>
  </si>
  <si>
    <t>CDHP 2700 HAS</t>
  </si>
  <si>
    <t>CDHP 1800 HAS</t>
  </si>
  <si>
    <t>750 PPO PlanActuarial Value</t>
  </si>
  <si>
    <t>750 PPO PlanMail Brand Formulary</t>
  </si>
  <si>
    <t>750 PPO PlanMail Brand Non-Form</t>
  </si>
  <si>
    <t>750 PPO PlanMail Generic</t>
  </si>
  <si>
    <t>750 PPO PlanRetail Brand Formulary</t>
  </si>
  <si>
    <t>750 PPO PlanRetail Brand Non-Form</t>
  </si>
  <si>
    <t>750 PPO PlanRetail Generic</t>
  </si>
  <si>
    <t>CDHP 1800 HSAActuarial Value</t>
  </si>
  <si>
    <t>CDHP 1800 HSAMail Brand Formulary</t>
  </si>
  <si>
    <t>CDHP 1800 HSAMail Brand Non-Form</t>
  </si>
  <si>
    <t>CDHP 1800 HSAMail Generic</t>
  </si>
  <si>
    <t>CDHP 1800 HSARetail Brand Formulary</t>
  </si>
  <si>
    <t>CDHP 1800 HSARetail Brand Non-Form</t>
  </si>
  <si>
    <t>CDHP 1800 HSARetail Generic</t>
  </si>
  <si>
    <t>CDHP 2700 HSAActuarial Value</t>
  </si>
  <si>
    <t>CDHP 2700 HSAMail Brand Formulary</t>
  </si>
  <si>
    <t>CDHP 2700 HSAMail Brand Non-Form</t>
  </si>
  <si>
    <t>CDHP 2700 HSAMail Generic</t>
  </si>
  <si>
    <t>CDHP 2700 HSARetail Brand Formulary</t>
  </si>
  <si>
    <t>CDHP 2700 HSARetail Brand Non-Form</t>
  </si>
  <si>
    <t>CDHP 2700 HSARetail Generic</t>
  </si>
  <si>
    <t>Total Estimated annual cost (including premium costs)</t>
  </si>
  <si>
    <r>
      <t xml:space="preserve">3.  Fill in in the Blue Cells:  in  the first Blue Column: the Annual </t>
    </r>
    <r>
      <rPr>
        <b/>
        <sz val="14"/>
        <color rgb="FFC00000"/>
        <rFont val="Tw Cen MT"/>
        <family val="2"/>
        <scheme val="minor"/>
      </rPr>
      <t>Estimate Number of Drug prescriptions</t>
    </r>
    <r>
      <rPr>
        <b/>
        <sz val="14"/>
        <color rgb="FFFF0000"/>
        <rFont val="Tw Cen MT"/>
        <family val="2"/>
        <scheme val="minor"/>
      </rPr>
      <t xml:space="preserve"> </t>
    </r>
    <r>
      <rPr>
        <b/>
        <sz val="14"/>
        <rFont val="Tw Cen MT"/>
        <family val="2"/>
        <scheme val="minor"/>
      </rPr>
      <t xml:space="preserve">and in the second column: the </t>
    </r>
    <r>
      <rPr>
        <b/>
        <sz val="14"/>
        <color rgb="FFC00000"/>
        <rFont val="Tw Cen MT"/>
        <family val="2"/>
        <scheme val="minor"/>
      </rPr>
      <t>Estimated Amount/each drug prescription type</t>
    </r>
    <r>
      <rPr>
        <b/>
        <sz val="14"/>
        <rFont val="Tw Cen MT"/>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</si>
</sst>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quot;TRUE&quot;;&quot;TRUE&quot;;&quot;FALSE&quot;"/>
  </numFmts>
  <fonts count="52" x14ac:knownFonts="1">
    <font>
      <sz val="11"/>
      <color theme="1"/>
      <name val="Tw Cen MT"/>
      <family val="2"/>
      <scheme val="minor"/>
    </font>
    <font>
      <b/>
      <sz val="11"/>
      <color theme="1"/>
      <name val="Tw Cen MT"/>
      <family val="2"/>
      <scheme val="minor"/>
    </font>
    <font>
      <u/>
      <sz val="11"/>
      <color theme="10"/>
      <name val="Tw Cen MT"/>
      <family val="2"/>
      <scheme val="minor"/>
    </font>
    <font>
      <b/>
      <sz val="12"/>
      <color rgb="FF000000"/>
      <name val="Garamond"/>
      <family val="1"/>
    </font>
    <font>
      <b/>
      <u/>
      <sz val="12"/>
      <color rgb="FF000000"/>
      <name val="Garamond"/>
      <family val="1"/>
    </font>
    <font>
      <sz val="12"/>
      <color rgb="FF000000"/>
      <name val="Garamond"/>
      <family val="1"/>
    </font>
    <font>
      <u/>
      <sz val="12"/>
      <color rgb="FF000000"/>
      <name val="Garamond"/>
      <family val="1"/>
    </font>
    <font>
      <sz val="11"/>
      <color rgb="FF000000"/>
      <name val="Cambria"/>
      <family val="1"/>
    </font>
    <font>
      <b/>
      <sz val="12"/>
      <color rgb="FFFFFFFF"/>
      <name val="Garamond"/>
      <family val="1"/>
    </font>
    <font>
      <b/>
      <u/>
      <sz val="12"/>
      <color rgb="FFFFFFFF"/>
      <name val="Garamond"/>
      <family val="1"/>
    </font>
    <font>
      <sz val="12"/>
      <color theme="1"/>
      <name val="Garamond"/>
      <family val="1"/>
    </font>
    <font>
      <sz val="12"/>
      <color rgb="FF808080"/>
      <name val="Garamond"/>
      <family val="1"/>
    </font>
    <font>
      <u/>
      <sz val="12"/>
      <color rgb="FF808080"/>
      <name val="Garamond"/>
      <family val="1"/>
    </font>
    <font>
      <b/>
      <sz val="12"/>
      <color rgb="FF000000"/>
      <name val="Arial Narrow"/>
      <family val="2"/>
    </font>
    <font>
      <sz val="12"/>
      <color rgb="FF000000"/>
      <name val="Symbol"/>
      <family val="1"/>
      <charset val="2"/>
    </font>
    <font>
      <sz val="7"/>
      <color rgb="FF000000"/>
      <name val="Times New Roman"/>
      <family val="1"/>
    </font>
    <font>
      <sz val="18"/>
      <color rgb="FFFF0000"/>
      <name val="Garamond"/>
      <family val="1"/>
    </font>
    <font>
      <b/>
      <u/>
      <sz val="18"/>
      <color rgb="FFFF0000"/>
      <name val="Garamond"/>
      <family val="1"/>
    </font>
    <font>
      <sz val="20"/>
      <color rgb="FFFF0000"/>
      <name val="Tw Cen MT"/>
      <family val="2"/>
      <scheme val="minor"/>
    </font>
    <font>
      <b/>
      <u/>
      <sz val="12"/>
      <color rgb="FF0000FF"/>
      <name val="Garamond"/>
      <family val="1"/>
    </font>
    <font>
      <b/>
      <sz val="14"/>
      <color theme="1"/>
      <name val="Tw Cen MT"/>
      <family val="2"/>
      <scheme val="minor"/>
    </font>
    <font>
      <b/>
      <sz val="14"/>
      <color rgb="FF0775A8"/>
      <name val="Garamond"/>
      <family val="1"/>
    </font>
    <font>
      <sz val="10"/>
      <color rgb="FF000000"/>
      <name val="Times New Roman"/>
      <family val="1"/>
    </font>
    <font>
      <b/>
      <sz val="14"/>
      <color rgb="FF000000"/>
      <name val="Times New Roman"/>
      <family val="1"/>
    </font>
    <font>
      <sz val="11"/>
      <color rgb="FF000000"/>
      <name val="Times New Roman"/>
      <family val="1"/>
    </font>
    <font>
      <sz val="11"/>
      <color theme="1"/>
      <name val="Tw Cen MT"/>
      <family val="2"/>
      <scheme val="minor"/>
    </font>
    <font>
      <b/>
      <sz val="11"/>
      <color theme="0"/>
      <name val="Tw Cen MT"/>
      <family val="2"/>
      <scheme val="minor"/>
    </font>
    <font>
      <sz val="11"/>
      <color rgb="FFFF0000"/>
      <name val="Tw Cen MT"/>
      <family val="2"/>
      <scheme val="minor"/>
    </font>
    <font>
      <sz val="11"/>
      <color theme="0"/>
      <name val="Tw Cen MT"/>
      <family val="2"/>
      <scheme val="minor"/>
    </font>
    <font>
      <b/>
      <sz val="14"/>
      <color theme="0"/>
      <name val="Tw Cen MT"/>
      <family val="2"/>
      <scheme val="minor"/>
    </font>
    <font>
      <b/>
      <sz val="11"/>
      <color rgb="FF002060"/>
      <name val="Tw Cen MT"/>
      <family val="2"/>
      <scheme val="minor"/>
    </font>
    <font>
      <b/>
      <sz val="18"/>
      <color rgb="FF002060"/>
      <name val="Tw Cen MT"/>
      <family val="2"/>
      <scheme val="minor"/>
    </font>
    <font>
      <b/>
      <sz val="14"/>
      <color rgb="FF002060"/>
      <name val="Tw Cen MT"/>
      <family val="2"/>
      <scheme val="minor"/>
    </font>
    <font>
      <b/>
      <sz val="14"/>
      <color rgb="FFC00000"/>
      <name val="Tw Cen MT"/>
      <family val="2"/>
      <scheme val="minor"/>
    </font>
    <font>
      <b/>
      <sz val="14"/>
      <color rgb="FF00B0F0"/>
      <name val="Tw Cen MT"/>
      <family val="2"/>
      <scheme val="minor"/>
    </font>
    <font>
      <sz val="12"/>
      <color theme="1"/>
      <name val="Tw Cen MT"/>
      <family val="2"/>
      <scheme val="minor"/>
    </font>
    <font>
      <b/>
      <sz val="12"/>
      <color theme="1"/>
      <name val="Tw Cen MT"/>
      <family val="2"/>
      <scheme val="minor"/>
    </font>
    <font>
      <b/>
      <sz val="16"/>
      <color theme="1"/>
      <name val="Tw Cen MT"/>
      <family val="2"/>
      <scheme val="minor"/>
    </font>
    <font>
      <sz val="14"/>
      <color theme="1"/>
      <name val="Tw Cen MT"/>
      <family val="2"/>
      <scheme val="minor"/>
    </font>
    <font>
      <sz val="16"/>
      <color rgb="FF000000"/>
      <name val="Tw Cen MT"/>
      <family val="2"/>
      <scheme val="minor"/>
    </font>
    <font>
      <b/>
      <sz val="16"/>
      <color rgb="FFC00000"/>
      <name val="Tw Cen MT"/>
      <family val="2"/>
      <scheme val="minor"/>
    </font>
    <font>
      <sz val="16"/>
      <color rgb="FFC00000"/>
      <name val="Tw Cen MT"/>
      <family val="2"/>
      <scheme val="minor"/>
    </font>
    <font>
      <sz val="8"/>
      <name val="Tw Cen MT"/>
      <family val="2"/>
      <scheme val="minor"/>
    </font>
    <font>
      <b/>
      <sz val="14"/>
      <color rgb="FFFF0000"/>
      <name val="Tw Cen MT"/>
      <family val="2"/>
      <scheme val="minor"/>
    </font>
    <font>
      <sz val="11"/>
      <color theme="1"/>
      <name val="Cambria"/>
      <family val="1"/>
    </font>
    <font>
      <sz val="11"/>
      <color theme="1"/>
      <name val="Tw Cen MT"/>
      <family val="1"/>
      <scheme val="minor"/>
    </font>
    <font>
      <b/>
      <sz val="14"/>
      <name val="Tw Cen MT"/>
      <family val="2"/>
      <scheme val="minor"/>
    </font>
    <font>
      <b/>
      <sz val="12"/>
      <color rgb="FFC00000"/>
      <name val="Tw Cen MT"/>
      <family val="2"/>
      <scheme val="minor"/>
    </font>
    <font>
      <b/>
      <i/>
      <sz val="14"/>
      <color theme="1"/>
      <name val="Tw Cen MT"/>
      <family val="2"/>
      <scheme val="minor"/>
    </font>
    <font>
      <sz val="16"/>
      <color theme="5" tint="-0.499984740745262"/>
      <name val="ADLaM Display"/>
    </font>
    <font>
      <b/>
      <sz val="18"/>
      <color theme="0"/>
      <name val="Tw Cen MT"/>
      <family val="2"/>
      <scheme val="minor"/>
    </font>
    <font>
      <b/>
      <sz val="22"/>
      <color theme="0"/>
      <name val="Tw Cen MT"/>
      <family val="2"/>
      <scheme val="minor"/>
    </font>
  </fonts>
  <fills count="24">
    <fill>
      <patternFill patternType="none"/>
    </fill>
    <fill>
      <patternFill patternType="gray125"/>
    </fill>
    <fill>
      <patternFill patternType="solid">
        <fgColor rgb="FF0070C0"/>
        <bgColor indexed="64"/>
      </patternFill>
    </fill>
    <fill>
      <patternFill patternType="solid">
        <fgColor rgb="FFC0E8FB"/>
        <bgColor indexed="64"/>
      </patternFill>
    </fill>
    <fill>
      <patternFill patternType="solid">
        <fgColor rgb="FFEFF9FF"/>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rgb="FF00B0F0"/>
        <bgColor indexed="64"/>
      </patternFill>
    </fill>
    <fill>
      <patternFill patternType="solid">
        <fgColor rgb="FF00B0F0"/>
        <bgColor theme="4" tint="0.79998168889431442"/>
      </patternFill>
    </fill>
    <fill>
      <patternFill patternType="solid">
        <fgColor rgb="FFFF9966"/>
        <bgColor indexed="64"/>
      </patternFill>
    </fill>
    <fill>
      <patternFill patternType="solid">
        <fgColor theme="7" tint="0.39997558519241921"/>
        <bgColor indexed="64"/>
      </patternFill>
    </fill>
    <fill>
      <patternFill patternType="solid">
        <fgColor rgb="FFFFFFCC"/>
        <bgColor theme="4" tint="0.79998168889431442"/>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auto="1"/>
      </patternFill>
    </fill>
    <fill>
      <patternFill patternType="solid">
        <fgColor theme="9" tint="-0.249977111117893"/>
        <bgColor theme="4" tint="0.79998168889431442"/>
      </patternFill>
    </fill>
    <fill>
      <patternFill patternType="solid">
        <fgColor theme="9" tint="-0.249977111117893"/>
        <bgColor indexed="64"/>
      </patternFill>
    </fill>
  </fills>
  <borders count="79">
    <border>
      <left/>
      <right/>
      <top/>
      <bottom/>
      <diagonal/>
    </border>
    <border>
      <left style="medium">
        <color rgb="FF70AFD9"/>
      </left>
      <right style="medium">
        <color rgb="FF70AFD9"/>
      </right>
      <top style="medium">
        <color rgb="FF70AFD9"/>
      </top>
      <bottom/>
      <diagonal/>
    </border>
    <border>
      <left style="medium">
        <color rgb="FF70AFD9"/>
      </left>
      <right style="medium">
        <color rgb="FF70AFD9"/>
      </right>
      <top/>
      <bottom/>
      <diagonal/>
    </border>
    <border>
      <left style="medium">
        <color rgb="FF70AFD9"/>
      </left>
      <right style="medium">
        <color rgb="FF70AFD9"/>
      </right>
      <top/>
      <bottom style="medium">
        <color rgb="FF70AFD9"/>
      </bottom>
      <diagonal/>
    </border>
    <border>
      <left/>
      <right style="medium">
        <color rgb="FF70AFD9"/>
      </right>
      <top style="medium">
        <color rgb="FF70AFD9"/>
      </top>
      <bottom style="medium">
        <color rgb="FF70AFD9"/>
      </bottom>
      <diagonal/>
    </border>
    <border>
      <left/>
      <right style="medium">
        <color rgb="FF70AFD9"/>
      </right>
      <top style="medium">
        <color rgb="FF70AFD9"/>
      </top>
      <bottom/>
      <diagonal/>
    </border>
    <border>
      <left/>
      <right style="medium">
        <color rgb="FF70AFD9"/>
      </right>
      <top/>
      <bottom/>
      <diagonal/>
    </border>
    <border>
      <left/>
      <right style="medium">
        <color rgb="FF70AFD9"/>
      </right>
      <top/>
      <bottom style="medium">
        <color rgb="FF70AFD9"/>
      </bottom>
      <diagonal/>
    </border>
    <border>
      <left/>
      <right/>
      <top style="medium">
        <color rgb="FF70AFD9"/>
      </top>
      <bottom style="medium">
        <color rgb="FF70AFD9"/>
      </bottom>
      <diagonal/>
    </border>
    <border>
      <left/>
      <right/>
      <top/>
      <bottom style="medium">
        <color rgb="FF70AFD9"/>
      </bottom>
      <diagonal/>
    </border>
    <border>
      <left style="medium">
        <color rgb="FF70AFD9"/>
      </left>
      <right style="medium">
        <color rgb="FF70AFD9"/>
      </right>
      <top/>
      <bottom style="thick">
        <color rgb="FF70AFD9"/>
      </bottom>
      <diagonal/>
    </border>
    <border>
      <left/>
      <right style="medium">
        <color rgb="FF70AFD9"/>
      </right>
      <top/>
      <bottom style="thick">
        <color rgb="FF70AFD9"/>
      </bottom>
      <diagonal/>
    </border>
    <border>
      <left style="medium">
        <color rgb="FF70AFD9"/>
      </left>
      <right/>
      <top style="medium">
        <color rgb="FF70AFD9"/>
      </top>
      <bottom style="medium">
        <color rgb="FF70AFD9"/>
      </bottom>
      <diagonal/>
    </border>
    <border>
      <left style="medium">
        <color rgb="FF70AFD9"/>
      </left>
      <right/>
      <top style="medium">
        <color rgb="FF70AFD9"/>
      </top>
      <bottom/>
      <diagonal/>
    </border>
    <border>
      <left style="medium">
        <color rgb="FF70AFD9"/>
      </left>
      <right/>
      <top/>
      <bottom style="medium">
        <color rgb="FF70AFD9"/>
      </bottom>
      <diagonal/>
    </border>
    <border>
      <left style="medium">
        <color rgb="FF70AFD9"/>
      </left>
      <right/>
      <top/>
      <bottom style="thick">
        <color rgb="FF70AFD9"/>
      </bottom>
      <diagonal/>
    </border>
    <border>
      <left style="medium">
        <color rgb="FF70AFD9"/>
      </left>
      <right style="medium">
        <color rgb="FF70AFD9"/>
      </right>
      <top style="thick">
        <color rgb="FF70AFD9"/>
      </top>
      <bottom/>
      <diagonal/>
    </border>
    <border>
      <left style="medium">
        <color rgb="FF70AFD9"/>
      </left>
      <right/>
      <top style="thick">
        <color rgb="FF70AFD9"/>
      </top>
      <bottom style="medium">
        <color rgb="FF70AFD9"/>
      </bottom>
      <diagonal/>
    </border>
    <border>
      <left/>
      <right style="medium">
        <color rgb="FF70AFD9"/>
      </right>
      <top style="thick">
        <color rgb="FF70AFD9"/>
      </top>
      <bottom style="medium">
        <color rgb="FF70AFD9"/>
      </bottom>
      <diagonal/>
    </border>
    <border>
      <left style="medium">
        <color rgb="FF70AFD9"/>
      </left>
      <right/>
      <top style="medium">
        <color rgb="FF70AFD9"/>
      </top>
      <bottom style="thick">
        <color rgb="FF70AFD9"/>
      </bottom>
      <diagonal/>
    </border>
    <border>
      <left/>
      <right style="medium">
        <color rgb="FF70AFD9"/>
      </right>
      <top style="medium">
        <color rgb="FF70AFD9"/>
      </top>
      <bottom style="thick">
        <color rgb="FF70AFD9"/>
      </bottom>
      <diagonal/>
    </border>
    <border>
      <left style="medium">
        <color rgb="FF70AFD9"/>
      </left>
      <right/>
      <top style="thick">
        <color rgb="FF70AFD9"/>
      </top>
      <bottom/>
      <diagonal/>
    </border>
    <border>
      <left/>
      <right style="medium">
        <color rgb="FF70AFD9"/>
      </right>
      <top style="thick">
        <color rgb="FF70AFD9"/>
      </top>
      <bottom/>
      <diagonal/>
    </border>
    <border>
      <left style="medium">
        <color rgb="FF70AFD9"/>
      </left>
      <right/>
      <top/>
      <bottom/>
      <diagonal/>
    </border>
    <border>
      <left style="medium">
        <color rgb="FF70AFD9"/>
      </left>
      <right/>
      <top style="medium">
        <color rgb="FF70AFD9"/>
      </top>
      <bottom style="medium">
        <color rgb="FFA8A8A8"/>
      </bottom>
      <diagonal/>
    </border>
    <border>
      <left/>
      <right/>
      <top style="medium">
        <color rgb="FF70AFD9"/>
      </top>
      <bottom style="medium">
        <color rgb="FFA8A8A8"/>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top style="thin">
        <color auto="1"/>
      </top>
      <bottom style="thin">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medium">
        <color indexed="64"/>
      </top>
      <bottom style="thin">
        <color auto="1"/>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style="medium">
        <color indexed="64"/>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medium">
        <color indexed="64"/>
      </left>
      <right style="medium">
        <color indexed="64"/>
      </right>
      <top style="thin">
        <color auto="1"/>
      </top>
      <bottom style="thin">
        <color auto="1"/>
      </bottom>
      <diagonal/>
    </border>
    <border>
      <left/>
      <right style="thin">
        <color auto="1"/>
      </right>
      <top/>
      <bottom style="medium">
        <color indexed="64"/>
      </bottom>
      <diagonal/>
    </border>
    <border>
      <left style="medium">
        <color indexed="64"/>
      </left>
      <right style="medium">
        <color indexed="64"/>
      </right>
      <top/>
      <bottom style="thin">
        <color auto="1"/>
      </bottom>
      <diagonal/>
    </border>
    <border>
      <left/>
      <right style="thin">
        <color auto="1"/>
      </right>
      <top style="medium">
        <color indexed="64"/>
      </top>
      <bottom style="medium">
        <color indexed="64"/>
      </bottom>
      <diagonal/>
    </border>
  </borders>
  <cellStyleXfs count="5">
    <xf numFmtId="0" fontId="0" fillId="0" borderId="0"/>
    <xf numFmtId="0" fontId="2" fillId="0" borderId="0" applyNumberFormat="0" applyFill="0" applyBorder="0" applyAlignment="0" applyProtection="0"/>
    <xf numFmtId="44" fontId="25" fillId="0" borderId="0" applyFont="0" applyFill="0" applyBorder="0" applyAlignment="0" applyProtection="0"/>
    <xf numFmtId="9" fontId="25" fillId="0" borderId="0" applyFont="0" applyFill="0" applyBorder="0" applyAlignment="0" applyProtection="0"/>
    <xf numFmtId="43" fontId="25" fillId="0" borderId="0" applyFont="0" applyFill="0" applyBorder="0" applyAlignment="0" applyProtection="0"/>
  </cellStyleXfs>
  <cellXfs count="439">
    <xf numFmtId="0" fontId="0" fillId="0" borderId="0" xfId="0"/>
    <xf numFmtId="164" fontId="0" fillId="0" borderId="0" xfId="0" applyNumberFormat="1"/>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0" fillId="2" borderId="3" xfId="0" applyFill="1" applyBorder="1" applyAlignment="1">
      <alignment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3" borderId="2" xfId="0" applyFont="1" applyFill="1" applyBorder="1" applyAlignment="1">
      <alignment vertical="center" wrapText="1"/>
    </xf>
    <xf numFmtId="0" fontId="5" fillId="3" borderId="2" xfId="0" applyFont="1" applyFill="1" applyBorder="1" applyAlignment="1">
      <alignment vertical="center" wrapText="1"/>
    </xf>
    <xf numFmtId="0" fontId="0" fillId="3" borderId="2" xfId="0" applyFill="1" applyBorder="1" applyAlignment="1">
      <alignment vertical="center" wrapText="1"/>
    </xf>
    <xf numFmtId="0" fontId="0" fillId="3" borderId="3" xfId="0" applyFill="1" applyBorder="1" applyAlignment="1">
      <alignment vertical="center" wrapText="1"/>
    </xf>
    <xf numFmtId="0" fontId="0" fillId="0" borderId="0" xfId="0" applyAlignment="1">
      <alignment wrapText="1"/>
    </xf>
    <xf numFmtId="0" fontId="13" fillId="4" borderId="8" xfId="0" applyFont="1" applyFill="1" applyBorder="1" applyAlignment="1">
      <alignment vertical="center" wrapText="1"/>
    </xf>
    <xf numFmtId="0" fontId="13" fillId="4" borderId="4" xfId="0" applyFont="1" applyFill="1" applyBorder="1" applyAlignment="1">
      <alignment vertical="center" wrapText="1"/>
    </xf>
    <xf numFmtId="0" fontId="14" fillId="0" borderId="0" xfId="0" applyFont="1" applyAlignment="1">
      <alignment horizontal="left" vertical="center" wrapText="1" indent="3"/>
    </xf>
    <xf numFmtId="0" fontId="14" fillId="0" borderId="23" xfId="0" applyFont="1" applyBorder="1" applyAlignment="1">
      <alignment horizontal="left" vertical="center" wrapText="1" indent="3"/>
    </xf>
    <xf numFmtId="0" fontId="14" fillId="0" borderId="14" xfId="0" applyFont="1" applyBorder="1" applyAlignment="1">
      <alignment horizontal="left" vertical="center" wrapText="1" indent="3"/>
    </xf>
    <xf numFmtId="0" fontId="0" fillId="0" borderId="9" xfId="0" applyBorder="1" applyAlignment="1">
      <alignment vertical="top" wrapText="1"/>
    </xf>
    <xf numFmtId="0" fontId="16" fillId="0" borderId="0" xfId="0" applyFont="1" applyAlignment="1">
      <alignment vertical="center"/>
    </xf>
    <xf numFmtId="0" fontId="18" fillId="0" borderId="0" xfId="0" applyFont="1" applyAlignment="1">
      <alignment vertical="center"/>
    </xf>
    <xf numFmtId="0" fontId="18" fillId="0" borderId="0" xfId="0" applyFont="1" applyAlignment="1">
      <alignment vertical="center" wrapText="1"/>
    </xf>
    <xf numFmtId="0" fontId="2" fillId="0" borderId="23" xfId="1" applyBorder="1" applyAlignment="1">
      <alignment horizontal="left" vertical="center" wrapText="1" indent="3"/>
    </xf>
    <xf numFmtId="0" fontId="0" fillId="0" borderId="14" xfId="0" applyBorder="1" applyAlignment="1">
      <alignment vertical="top" wrapText="1"/>
    </xf>
    <xf numFmtId="0" fontId="14" fillId="0" borderId="9" xfId="0" applyFont="1" applyBorder="1" applyAlignment="1">
      <alignment horizontal="left" vertical="center" wrapText="1" indent="3"/>
    </xf>
    <xf numFmtId="0" fontId="2" fillId="0" borderId="14" xfId="1" applyBorder="1" applyAlignment="1">
      <alignment horizontal="left" vertical="center" wrapText="1" indent="3"/>
    </xf>
    <xf numFmtId="0" fontId="5" fillId="0" borderId="7" xfId="0" applyFont="1" applyBorder="1" applyAlignment="1">
      <alignment vertical="center" wrapText="1"/>
    </xf>
    <xf numFmtId="0" fontId="5" fillId="0" borderId="7" xfId="0" applyFont="1" applyBorder="1" applyAlignment="1">
      <alignment horizontal="center"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5" fillId="0" borderId="11" xfId="0" applyFont="1" applyBorder="1" applyAlignment="1">
      <alignment vertical="center" wrapText="1"/>
    </xf>
    <xf numFmtId="0" fontId="5" fillId="0" borderId="11" xfId="0" applyFont="1" applyBorder="1" applyAlignment="1">
      <alignment horizontal="center" vertical="center" wrapText="1"/>
    </xf>
    <xf numFmtId="0" fontId="0" fillId="0" borderId="6" xfId="0" applyBorder="1" applyAlignment="1">
      <alignment vertical="center" wrapText="1"/>
    </xf>
    <xf numFmtId="0" fontId="5" fillId="0" borderId="6" xfId="0" applyFont="1" applyBorder="1" applyAlignment="1">
      <alignment vertical="center" wrapText="1"/>
    </xf>
    <xf numFmtId="0" fontId="0" fillId="0" borderId="7" xfId="0" applyBorder="1" applyAlignment="1">
      <alignment vertical="center" wrapText="1"/>
    </xf>
    <xf numFmtId="0" fontId="6" fillId="0" borderId="11" xfId="0" applyFont="1" applyBorder="1" applyAlignment="1">
      <alignment vertical="center" wrapText="1"/>
    </xf>
    <xf numFmtId="0" fontId="5" fillId="0" borderId="6" xfId="0" applyFont="1" applyBorder="1" applyAlignment="1">
      <alignment horizontal="center" vertical="center" wrapText="1"/>
    </xf>
    <xf numFmtId="0" fontId="10" fillId="0" borderId="7" xfId="0" applyFont="1" applyBorder="1" applyAlignment="1">
      <alignment vertical="center" wrapText="1"/>
    </xf>
    <xf numFmtId="0" fontId="11" fillId="0" borderId="7" xfId="0" applyFont="1" applyBorder="1" applyAlignment="1">
      <alignment horizontal="center" vertical="center" wrapText="1"/>
    </xf>
    <xf numFmtId="0" fontId="10" fillId="0" borderId="6" xfId="0" applyFont="1" applyBorder="1" applyAlignment="1">
      <alignment vertical="center" wrapText="1"/>
    </xf>
    <xf numFmtId="0" fontId="0" fillId="0" borderId="0" xfId="0" pivotButton="1"/>
    <xf numFmtId="0" fontId="0" fillId="0" borderId="0" xfId="0" applyAlignment="1">
      <alignment horizontal="left"/>
    </xf>
    <xf numFmtId="0" fontId="30" fillId="0" borderId="40" xfId="0" applyFont="1" applyBorder="1" applyAlignment="1">
      <alignment horizontal="center" vertical="center"/>
    </xf>
    <xf numFmtId="166" fontId="0" fillId="0" borderId="0" xfId="0" applyNumberFormat="1"/>
    <xf numFmtId="0" fontId="29" fillId="14" borderId="60" xfId="0" applyFont="1" applyFill="1" applyBorder="1" applyAlignment="1">
      <alignment horizontal="center" vertical="center"/>
    </xf>
    <xf numFmtId="0" fontId="32" fillId="0" borderId="35" xfId="0" applyFont="1" applyBorder="1" applyAlignment="1">
      <alignment horizontal="left" vertical="center"/>
    </xf>
    <xf numFmtId="0" fontId="0" fillId="0" borderId="45" xfId="0" applyBorder="1"/>
    <xf numFmtId="0" fontId="0" fillId="0" borderId="45" xfId="0" pivotButton="1" applyBorder="1"/>
    <xf numFmtId="0" fontId="0" fillId="0" borderId="68" xfId="0" applyBorder="1" applyAlignment="1">
      <alignment horizontal="left"/>
    </xf>
    <xf numFmtId="0" fontId="0" fillId="0" borderId="69" xfId="0" applyBorder="1" applyAlignment="1">
      <alignment horizontal="left"/>
    </xf>
    <xf numFmtId="0" fontId="0" fillId="0" borderId="54" xfId="0" applyBorder="1"/>
    <xf numFmtId="0" fontId="0" fillId="0" borderId="55" xfId="0" applyBorder="1"/>
    <xf numFmtId="0" fontId="0" fillId="0" borderId="53" xfId="0" applyBorder="1"/>
    <xf numFmtId="165" fontId="0" fillId="0" borderId="0" xfId="0" applyNumberFormat="1"/>
    <xf numFmtId="0" fontId="29" fillId="0" borderId="0" xfId="0" applyFont="1" applyAlignment="1">
      <alignment vertical="center"/>
    </xf>
    <xf numFmtId="0" fontId="0" fillId="0" borderId="0" xfId="0" applyAlignment="1">
      <alignment horizontal="left" indent="1"/>
    </xf>
    <xf numFmtId="9" fontId="0" fillId="0" borderId="0" xfId="0" applyNumberFormat="1"/>
    <xf numFmtId="0" fontId="29" fillId="14" borderId="28" xfId="0" applyFont="1" applyFill="1" applyBorder="1" applyAlignment="1">
      <alignment horizontal="center" vertical="center"/>
    </xf>
    <xf numFmtId="0" fontId="0" fillId="12" borderId="26" xfId="0" applyFill="1" applyBorder="1"/>
    <xf numFmtId="0" fontId="0" fillId="0" borderId="26" xfId="0" applyBorder="1"/>
    <xf numFmtId="0" fontId="0" fillId="0" borderId="26" xfId="0" applyBorder="1" applyAlignment="1">
      <alignment wrapText="1"/>
    </xf>
    <xf numFmtId="5" fontId="0" fillId="0" borderId="26" xfId="2" applyNumberFormat="1" applyFont="1" applyBorder="1" applyAlignment="1" applyProtection="1">
      <alignment vertical="center"/>
    </xf>
    <xf numFmtId="9" fontId="0" fillId="0" borderId="26" xfId="0" applyNumberFormat="1" applyBorder="1" applyAlignment="1">
      <alignment wrapText="1"/>
    </xf>
    <xf numFmtId="5" fontId="0" fillId="0" borderId="26" xfId="2" applyNumberFormat="1" applyFont="1" applyBorder="1" applyProtection="1"/>
    <xf numFmtId="9" fontId="0" fillId="0" borderId="26" xfId="2" applyNumberFormat="1" applyFont="1" applyBorder="1" applyProtection="1"/>
    <xf numFmtId="0" fontId="0" fillId="0" borderId="44" xfId="0" applyBorder="1"/>
    <xf numFmtId="0" fontId="5" fillId="0" borderId="26" xfId="0" applyFont="1" applyBorder="1"/>
    <xf numFmtId="9" fontId="0" fillId="0" borderId="26" xfId="2" applyNumberFormat="1" applyFont="1" applyBorder="1" applyAlignment="1" applyProtection="1">
      <alignment wrapText="1"/>
    </xf>
    <xf numFmtId="0" fontId="20" fillId="0" borderId="64"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65" xfId="0" applyFont="1" applyBorder="1" applyAlignment="1">
      <alignment horizontal="center" vertical="center" wrapText="1"/>
    </xf>
    <xf numFmtId="9" fontId="27" fillId="10" borderId="43" xfId="0" applyNumberFormat="1" applyFont="1" applyFill="1" applyBorder="1" applyAlignment="1">
      <alignment horizontal="center"/>
    </xf>
    <xf numFmtId="9" fontId="27" fillId="8" borderId="43" xfId="0" applyNumberFormat="1" applyFont="1" applyFill="1" applyBorder="1" applyAlignment="1">
      <alignment horizontal="center"/>
    </xf>
    <xf numFmtId="9" fontId="27" fillId="11" borderId="43" xfId="0" applyNumberFormat="1" applyFont="1" applyFill="1" applyBorder="1" applyAlignment="1">
      <alignment horizontal="center"/>
    </xf>
    <xf numFmtId="164" fontId="0" fillId="10" borderId="43" xfId="0" applyNumberFormat="1" applyFill="1" applyBorder="1" applyAlignment="1">
      <alignment horizontal="center"/>
    </xf>
    <xf numFmtId="9" fontId="0" fillId="10" borderId="43" xfId="0" applyNumberFormat="1" applyFill="1" applyBorder="1" applyAlignment="1">
      <alignment horizontal="center"/>
    </xf>
    <xf numFmtId="164" fontId="0" fillId="8" borderId="43" xfId="0" applyNumberFormat="1" applyFill="1" applyBorder="1" applyAlignment="1">
      <alignment horizontal="center"/>
    </xf>
    <xf numFmtId="164" fontId="0" fillId="11" borderId="43" xfId="0" applyNumberFormat="1" applyFill="1" applyBorder="1" applyAlignment="1">
      <alignment horizontal="center"/>
    </xf>
    <xf numFmtId="0" fontId="29" fillId="13" borderId="26" xfId="0" applyFont="1" applyFill="1" applyBorder="1" applyAlignment="1">
      <alignment horizontal="center" vertical="center" wrapText="1"/>
    </xf>
    <xf numFmtId="10" fontId="0" fillId="10" borderId="43" xfId="0" applyNumberFormat="1" applyFill="1" applyBorder="1" applyAlignment="1">
      <alignment horizontal="center"/>
    </xf>
    <xf numFmtId="9" fontId="0" fillId="8" borderId="43" xfId="0" applyNumberFormat="1" applyFill="1" applyBorder="1" applyAlignment="1">
      <alignment horizontal="center"/>
    </xf>
    <xf numFmtId="10" fontId="0" fillId="8" borderId="43" xfId="0" applyNumberFormat="1" applyFill="1" applyBorder="1" applyAlignment="1">
      <alignment horizontal="center"/>
    </xf>
    <xf numFmtId="165" fontId="0" fillId="11" borderId="43" xfId="0" applyNumberFormat="1" applyFill="1" applyBorder="1" applyAlignment="1">
      <alignment horizontal="center"/>
    </xf>
    <xf numFmtId="10" fontId="0" fillId="11" borderId="43" xfId="0" applyNumberFormat="1" applyFill="1" applyBorder="1" applyAlignment="1">
      <alignment horizontal="center"/>
    </xf>
    <xf numFmtId="165" fontId="0" fillId="10" borderId="43" xfId="0" applyNumberFormat="1" applyFill="1" applyBorder="1" applyAlignment="1">
      <alignment horizontal="center"/>
    </xf>
    <xf numFmtId="165" fontId="0" fillId="8" borderId="43" xfId="0" applyNumberFormat="1" applyFill="1" applyBorder="1" applyAlignment="1">
      <alignment horizontal="center"/>
    </xf>
    <xf numFmtId="0" fontId="0" fillId="0" borderId="66" xfId="0" applyBorder="1"/>
    <xf numFmtId="0" fontId="0" fillId="0" borderId="58" xfId="0" applyBorder="1" applyAlignment="1">
      <alignment wrapText="1"/>
    </xf>
    <xf numFmtId="0" fontId="5" fillId="0" borderId="58" xfId="0" applyFont="1" applyBorder="1"/>
    <xf numFmtId="0" fontId="0" fillId="0" borderId="58" xfId="0" applyBorder="1"/>
    <xf numFmtId="165" fontId="0" fillId="11" borderId="56" xfId="0" applyNumberFormat="1" applyFill="1" applyBorder="1" applyAlignment="1">
      <alignment horizontal="center"/>
    </xf>
    <xf numFmtId="0" fontId="29" fillId="13" borderId="73" xfId="0" applyFont="1" applyFill="1" applyBorder="1" applyAlignment="1">
      <alignment horizontal="center" vertical="center" wrapText="1"/>
    </xf>
    <xf numFmtId="0" fontId="0" fillId="12" borderId="74" xfId="0" applyFill="1" applyBorder="1"/>
    <xf numFmtId="0" fontId="0" fillId="12" borderId="72" xfId="0" applyFill="1" applyBorder="1"/>
    <xf numFmtId="0" fontId="29" fillId="13" borderId="64" xfId="0" applyFont="1" applyFill="1" applyBorder="1" applyAlignment="1">
      <alignment horizontal="center" vertical="center" wrapText="1"/>
    </xf>
    <xf numFmtId="0" fontId="29" fillId="13" borderId="51" xfId="0" applyFont="1" applyFill="1" applyBorder="1" applyAlignment="1">
      <alignment horizontal="center" vertical="center" wrapText="1"/>
    </xf>
    <xf numFmtId="0" fontId="0" fillId="12" borderId="44" xfId="0" applyFill="1" applyBorder="1"/>
    <xf numFmtId="0" fontId="0" fillId="12" borderId="66" xfId="0" applyFill="1" applyBorder="1"/>
    <xf numFmtId="165" fontId="0" fillId="10" borderId="56" xfId="0" applyNumberFormat="1" applyFill="1" applyBorder="1" applyAlignment="1">
      <alignment horizontal="center"/>
    </xf>
    <xf numFmtId="0" fontId="5" fillId="0" borderId="0" xfId="0" applyFont="1"/>
    <xf numFmtId="165" fontId="0" fillId="0" borderId="0" xfId="0" applyNumberFormat="1" applyAlignment="1">
      <alignment horizontal="center"/>
    </xf>
    <xf numFmtId="0" fontId="29" fillId="2" borderId="64" xfId="0" applyFont="1" applyFill="1" applyBorder="1" applyAlignment="1">
      <alignment horizontal="center" vertical="center" wrapText="1"/>
    </xf>
    <xf numFmtId="0" fontId="29" fillId="2" borderId="51" xfId="0" applyFont="1" applyFill="1" applyBorder="1" applyAlignment="1">
      <alignment horizontal="center" vertical="center" wrapText="1"/>
    </xf>
    <xf numFmtId="0" fontId="29" fillId="2" borderId="65" xfId="0" applyFont="1" applyFill="1" applyBorder="1" applyAlignment="1">
      <alignment horizontal="center" vertical="center" wrapText="1"/>
    </xf>
    <xf numFmtId="0" fontId="29" fillId="2" borderId="26" xfId="0" applyFont="1" applyFill="1" applyBorder="1" applyAlignment="1">
      <alignment horizontal="center" vertical="center" wrapText="1"/>
    </xf>
    <xf numFmtId="10" fontId="0" fillId="0" borderId="43" xfId="0" applyNumberFormat="1" applyBorder="1" applyAlignment="1">
      <alignment horizontal="center"/>
    </xf>
    <xf numFmtId="165" fontId="0" fillId="0" borderId="43" xfId="0" applyNumberFormat="1" applyBorder="1" applyAlignment="1">
      <alignment horizontal="center"/>
    </xf>
    <xf numFmtId="9" fontId="0" fillId="0" borderId="43" xfId="0" applyNumberFormat="1" applyBorder="1" applyAlignment="1">
      <alignment horizontal="center"/>
    </xf>
    <xf numFmtId="9" fontId="0" fillId="0" borderId="26" xfId="0" applyNumberFormat="1" applyBorder="1" applyAlignment="1">
      <alignment horizontal="center"/>
    </xf>
    <xf numFmtId="0" fontId="0" fillId="0" borderId="51" xfId="0" applyBorder="1" applyAlignment="1">
      <alignment wrapText="1"/>
    </xf>
    <xf numFmtId="44" fontId="0" fillId="0" borderId="51" xfId="2" applyFont="1" applyBorder="1" applyAlignment="1" applyProtection="1">
      <alignment wrapText="1"/>
    </xf>
    <xf numFmtId="0" fontId="0" fillId="0" borderId="65" xfId="0" applyBorder="1" applyAlignment="1">
      <alignment wrapText="1"/>
    </xf>
    <xf numFmtId="44" fontId="0" fillId="0" borderId="26" xfId="2" applyFont="1" applyBorder="1" applyAlignment="1" applyProtection="1">
      <alignment wrapText="1"/>
    </xf>
    <xf numFmtId="0" fontId="0" fillId="0" borderId="43" xfId="0" applyBorder="1" applyAlignment="1">
      <alignment wrapText="1"/>
    </xf>
    <xf numFmtId="0" fontId="0" fillId="0" borderId="26" xfId="0" applyBorder="1" applyAlignment="1">
      <alignment horizontal="left" wrapText="1"/>
    </xf>
    <xf numFmtId="0" fontId="26" fillId="13" borderId="73" xfId="0" applyFont="1" applyFill="1" applyBorder="1" applyAlignment="1">
      <alignment horizontal="center" vertical="center"/>
    </xf>
    <xf numFmtId="0" fontId="0" fillId="0" borderId="74" xfId="0" applyBorder="1"/>
    <xf numFmtId="0" fontId="0" fillId="0" borderId="72" xfId="0" applyBorder="1"/>
    <xf numFmtId="0" fontId="1" fillId="0" borderId="26" xfId="0" applyFont="1" applyBorder="1" applyAlignment="1">
      <alignment horizontal="center" vertical="center"/>
    </xf>
    <xf numFmtId="0" fontId="1" fillId="16" borderId="26" xfId="0" applyFont="1" applyFill="1" applyBorder="1" applyAlignment="1">
      <alignment horizontal="center" vertical="center" wrapText="1"/>
    </xf>
    <xf numFmtId="0" fontId="1" fillId="11" borderId="26" xfId="0" applyFont="1" applyFill="1" applyBorder="1" applyAlignment="1">
      <alignment horizontal="center" vertical="center" wrapText="1"/>
    </xf>
    <xf numFmtId="0" fontId="1" fillId="17" borderId="26" xfId="0" applyFont="1" applyFill="1" applyBorder="1" applyAlignment="1">
      <alignment horizontal="center" vertical="center" wrapText="1"/>
    </xf>
    <xf numFmtId="0" fontId="0" fillId="0" borderId="0" xfId="0" applyAlignment="1">
      <alignment horizontal="center" vertical="center"/>
    </xf>
    <xf numFmtId="0" fontId="1" fillId="5" borderId="26" xfId="0" applyFont="1" applyFill="1" applyBorder="1" applyAlignment="1">
      <alignment horizontal="center"/>
    </xf>
    <xf numFmtId="164" fontId="0" fillId="16" borderId="26" xfId="0" applyNumberFormat="1" applyFill="1" applyBorder="1" applyAlignment="1">
      <alignment horizontal="center" vertical="center"/>
    </xf>
    <xf numFmtId="164" fontId="0" fillId="11" borderId="26" xfId="0" applyNumberFormat="1" applyFill="1" applyBorder="1" applyAlignment="1">
      <alignment horizontal="center" vertical="center"/>
    </xf>
    <xf numFmtId="164" fontId="0" fillId="17" borderId="26" xfId="0" applyNumberFormat="1" applyFill="1" applyBorder="1" applyAlignment="1">
      <alignment horizontal="center" vertical="center"/>
    </xf>
    <xf numFmtId="0" fontId="1" fillId="6" borderId="26" xfId="0" applyFont="1" applyFill="1" applyBorder="1" applyAlignment="1">
      <alignment horizontal="center"/>
    </xf>
    <xf numFmtId="0" fontId="1" fillId="7" borderId="26" xfId="0" applyFont="1" applyFill="1" applyBorder="1" applyAlignment="1">
      <alignment horizontal="center" vertical="center"/>
    </xf>
    <xf numFmtId="165" fontId="0" fillId="16" borderId="26" xfId="0" applyNumberFormat="1" applyFill="1" applyBorder="1" applyAlignment="1">
      <alignment horizontal="center" vertical="center"/>
    </xf>
    <xf numFmtId="165" fontId="0" fillId="11" borderId="26" xfId="0" applyNumberFormat="1" applyFill="1" applyBorder="1" applyAlignment="1">
      <alignment horizontal="center" vertical="center"/>
    </xf>
    <xf numFmtId="165" fontId="0" fillId="17" borderId="26" xfId="0" applyNumberFormat="1" applyFill="1" applyBorder="1" applyAlignment="1">
      <alignment horizontal="center" vertical="center"/>
    </xf>
    <xf numFmtId="0" fontId="20" fillId="0" borderId="43"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0" xfId="0" applyFont="1" applyAlignment="1">
      <alignment horizontal="center" vertical="center" wrapText="1"/>
    </xf>
    <xf numFmtId="164" fontId="21" fillId="10" borderId="50" xfId="0" applyNumberFormat="1" applyFont="1" applyFill="1" applyBorder="1" applyAlignment="1">
      <alignment horizontal="center" vertical="center" wrapText="1"/>
    </xf>
    <xf numFmtId="164" fontId="21" fillId="10" borderId="51" xfId="0" applyNumberFormat="1" applyFont="1" applyFill="1" applyBorder="1" applyAlignment="1">
      <alignment horizontal="center" vertical="center" wrapText="1"/>
    </xf>
    <xf numFmtId="164" fontId="21" fillId="10" borderId="52" xfId="0" applyNumberFormat="1" applyFont="1" applyFill="1" applyBorder="1" applyAlignment="1">
      <alignment horizontal="center" vertical="center" wrapText="1"/>
    </xf>
    <xf numFmtId="164" fontId="21" fillId="8" borderId="50" xfId="0" applyNumberFormat="1" applyFont="1" applyFill="1" applyBorder="1" applyAlignment="1">
      <alignment horizontal="center" vertical="center" wrapText="1"/>
    </xf>
    <xf numFmtId="164" fontId="21" fillId="8" borderId="51" xfId="0" applyNumberFormat="1" applyFont="1" applyFill="1" applyBorder="1" applyAlignment="1">
      <alignment horizontal="center" vertical="center" wrapText="1"/>
    </xf>
    <xf numFmtId="164" fontId="21" fillId="8" borderId="52" xfId="0" applyNumberFormat="1" applyFont="1" applyFill="1" applyBorder="1" applyAlignment="1">
      <alignment horizontal="center" vertical="center" wrapText="1"/>
    </xf>
    <xf numFmtId="164" fontId="21" fillId="11" borderId="50" xfId="0" applyNumberFormat="1" applyFont="1" applyFill="1" applyBorder="1" applyAlignment="1">
      <alignment horizontal="center" vertical="center" wrapText="1"/>
    </xf>
    <xf numFmtId="164" fontId="21" fillId="11" borderId="51" xfId="0" applyNumberFormat="1" applyFont="1" applyFill="1" applyBorder="1" applyAlignment="1">
      <alignment horizontal="center" vertical="center" wrapText="1"/>
    </xf>
    <xf numFmtId="164" fontId="21" fillId="11" borderId="52" xfId="0" applyNumberFormat="1" applyFont="1" applyFill="1" applyBorder="1" applyAlignment="1">
      <alignment horizontal="center" vertical="center" wrapText="1"/>
    </xf>
    <xf numFmtId="0" fontId="20" fillId="0" borderId="34" xfId="0" applyFont="1" applyBorder="1" applyAlignment="1">
      <alignment horizontal="center" vertical="center" wrapText="1"/>
    </xf>
    <xf numFmtId="0" fontId="0" fillId="0" borderId="43" xfId="0" applyBorder="1"/>
    <xf numFmtId="165" fontId="0" fillId="10" borderId="46" xfId="0" applyNumberFormat="1" applyFill="1" applyBorder="1"/>
    <xf numFmtId="165" fontId="0" fillId="10" borderId="26" xfId="0" applyNumberFormat="1" applyFill="1" applyBorder="1"/>
    <xf numFmtId="165" fontId="0" fillId="10" borderId="47" xfId="0" applyNumberFormat="1" applyFill="1" applyBorder="1"/>
    <xf numFmtId="165" fontId="0" fillId="8" borderId="46" xfId="0" applyNumberFormat="1" applyFill="1" applyBorder="1"/>
    <xf numFmtId="165" fontId="0" fillId="8" borderId="26" xfId="0" applyNumberFormat="1" applyFill="1" applyBorder="1"/>
    <xf numFmtId="165" fontId="0" fillId="8" borderId="47" xfId="0" applyNumberFormat="1" applyFill="1" applyBorder="1"/>
    <xf numFmtId="165" fontId="0" fillId="11" borderId="46" xfId="0" applyNumberFormat="1" applyFill="1" applyBorder="1"/>
    <xf numFmtId="165" fontId="0" fillId="11" borderId="26" xfId="0" applyNumberFormat="1" applyFill="1" applyBorder="1"/>
    <xf numFmtId="165" fontId="0" fillId="11" borderId="47" xfId="0" applyNumberFormat="1" applyFill="1" applyBorder="1"/>
    <xf numFmtId="0" fontId="5" fillId="0" borderId="0" xfId="0" applyFont="1" applyAlignment="1">
      <alignment wrapText="1"/>
    </xf>
    <xf numFmtId="0" fontId="5" fillId="0" borderId="43" xfId="0" applyFont="1" applyBorder="1"/>
    <xf numFmtId="9" fontId="27" fillId="10" borderId="46" xfId="0" applyNumberFormat="1" applyFont="1" applyFill="1" applyBorder="1"/>
    <xf numFmtId="9" fontId="27" fillId="10" borderId="26" xfId="0" applyNumberFormat="1" applyFont="1" applyFill="1" applyBorder="1"/>
    <xf numFmtId="9" fontId="27" fillId="10" borderId="47" xfId="0" applyNumberFormat="1" applyFont="1" applyFill="1" applyBorder="1"/>
    <xf numFmtId="9" fontId="27" fillId="8" borderId="46" xfId="0" applyNumberFormat="1" applyFont="1" applyFill="1" applyBorder="1"/>
    <xf numFmtId="9" fontId="27" fillId="8" borderId="26" xfId="0" applyNumberFormat="1" applyFont="1" applyFill="1" applyBorder="1"/>
    <xf numFmtId="9" fontId="27" fillId="8" borderId="47" xfId="0" applyNumberFormat="1" applyFont="1" applyFill="1" applyBorder="1"/>
    <xf numFmtId="9" fontId="27" fillId="11" borderId="46" xfId="0" applyNumberFormat="1" applyFont="1" applyFill="1" applyBorder="1"/>
    <xf numFmtId="9" fontId="27" fillId="11" borderId="26" xfId="0" applyNumberFormat="1" applyFont="1" applyFill="1" applyBorder="1"/>
    <xf numFmtId="9" fontId="27" fillId="11" borderId="47" xfId="0" applyNumberFormat="1" applyFont="1" applyFill="1" applyBorder="1"/>
    <xf numFmtId="164" fontId="0" fillId="10" borderId="46" xfId="0" applyNumberFormat="1" applyFill="1" applyBorder="1"/>
    <xf numFmtId="164" fontId="0" fillId="10" borderId="26" xfId="0" applyNumberFormat="1" applyFill="1" applyBorder="1"/>
    <xf numFmtId="164" fontId="0" fillId="10" borderId="47" xfId="0" applyNumberFormat="1" applyFill="1" applyBorder="1"/>
    <xf numFmtId="164" fontId="0" fillId="8" borderId="46" xfId="0" applyNumberFormat="1" applyFill="1" applyBorder="1"/>
    <xf numFmtId="164" fontId="0" fillId="8" borderId="26" xfId="0" applyNumberFormat="1" applyFill="1" applyBorder="1"/>
    <xf numFmtId="164" fontId="0" fillId="8" borderId="47" xfId="0" applyNumberFormat="1" applyFill="1" applyBorder="1"/>
    <xf numFmtId="164" fontId="0" fillId="11" borderId="46" xfId="0" applyNumberFormat="1" applyFill="1" applyBorder="1"/>
    <xf numFmtId="164" fontId="0" fillId="11" borderId="26" xfId="0" applyNumberFormat="1" applyFill="1" applyBorder="1"/>
    <xf numFmtId="164" fontId="0" fillId="11" borderId="47" xfId="0" applyNumberFormat="1" applyFill="1" applyBorder="1"/>
    <xf numFmtId="0" fontId="0" fillId="0" borderId="56" xfId="0" applyBorder="1"/>
    <xf numFmtId="0" fontId="0" fillId="10" borderId="57" xfId="0" applyFill="1" applyBorder="1"/>
    <xf numFmtId="9" fontId="0" fillId="10" borderId="58" xfId="0" applyNumberFormat="1" applyFill="1" applyBorder="1"/>
    <xf numFmtId="0" fontId="0" fillId="10" borderId="58" xfId="0" applyFill="1" applyBorder="1"/>
    <xf numFmtId="9" fontId="0" fillId="10" borderId="59" xfId="0" applyNumberFormat="1" applyFill="1" applyBorder="1"/>
    <xf numFmtId="164" fontId="0" fillId="8" borderId="57" xfId="0" applyNumberFormat="1" applyFill="1" applyBorder="1"/>
    <xf numFmtId="164" fontId="0" fillId="8" borderId="58" xfId="0" applyNumberFormat="1" applyFill="1" applyBorder="1"/>
    <xf numFmtId="164" fontId="0" fillId="8" borderId="59" xfId="0" applyNumberFormat="1" applyFill="1" applyBorder="1"/>
    <xf numFmtId="164" fontId="0" fillId="11" borderId="57" xfId="0" applyNumberFormat="1" applyFill="1" applyBorder="1"/>
    <xf numFmtId="164" fontId="0" fillId="11" borderId="58" xfId="0" applyNumberFormat="1" applyFill="1" applyBorder="1"/>
    <xf numFmtId="164" fontId="0" fillId="11" borderId="59" xfId="0" applyNumberFormat="1" applyFill="1" applyBorder="1"/>
    <xf numFmtId="0" fontId="0" fillId="0" borderId="61" xfId="0" applyBorder="1"/>
    <xf numFmtId="9" fontId="0" fillId="0" borderId="62" xfId="0" applyNumberFormat="1" applyBorder="1"/>
    <xf numFmtId="0" fontId="0" fillId="0" borderId="62" xfId="0" applyBorder="1"/>
    <xf numFmtId="9" fontId="0" fillId="0" borderId="63" xfId="0" applyNumberFormat="1" applyBorder="1"/>
    <xf numFmtId="164" fontId="0" fillId="0" borderId="61" xfId="0" applyNumberFormat="1" applyBorder="1"/>
    <xf numFmtId="164" fontId="0" fillId="0" borderId="62" xfId="0" applyNumberFormat="1" applyBorder="1"/>
    <xf numFmtId="164" fontId="0" fillId="0" borderId="63" xfId="0" applyNumberFormat="1" applyBorder="1"/>
    <xf numFmtId="0" fontId="0" fillId="9" borderId="31" xfId="0" applyFill="1" applyBorder="1"/>
    <xf numFmtId="0" fontId="0" fillId="10" borderId="27" xfId="0" applyFill="1" applyBorder="1"/>
    <xf numFmtId="9" fontId="0" fillId="10" borderId="60" xfId="0" applyNumberFormat="1" applyFill="1" applyBorder="1"/>
    <xf numFmtId="0" fontId="0" fillId="10" borderId="60" xfId="0" applyFill="1" applyBorder="1"/>
    <xf numFmtId="9" fontId="0" fillId="10" borderId="28" xfId="0" applyNumberFormat="1" applyFill="1" applyBorder="1"/>
    <xf numFmtId="164" fontId="0" fillId="8" borderId="27" xfId="0" applyNumberFormat="1" applyFill="1" applyBorder="1"/>
    <xf numFmtId="9" fontId="0" fillId="8" borderId="60" xfId="0" applyNumberFormat="1" applyFill="1" applyBorder="1"/>
    <xf numFmtId="164" fontId="0" fillId="8" borderId="60" xfId="0" applyNumberFormat="1" applyFill="1" applyBorder="1"/>
    <xf numFmtId="9" fontId="0" fillId="8" borderId="28" xfId="0" applyNumberFormat="1" applyFill="1" applyBorder="1"/>
    <xf numFmtId="165" fontId="0" fillId="11" borderId="27" xfId="0" applyNumberFormat="1" applyFill="1" applyBorder="1"/>
    <xf numFmtId="165" fontId="0" fillId="11" borderId="60" xfId="0" applyNumberFormat="1" applyFill="1" applyBorder="1"/>
    <xf numFmtId="165" fontId="0" fillId="11" borderId="28" xfId="0" applyNumberFormat="1" applyFill="1" applyBorder="1"/>
    <xf numFmtId="0" fontId="0" fillId="9" borderId="49" xfId="0" applyFill="1" applyBorder="1"/>
    <xf numFmtId="0" fontId="0" fillId="10" borderId="46" xfId="0" applyFill="1" applyBorder="1"/>
    <xf numFmtId="9" fontId="0" fillId="10" borderId="26" xfId="0" applyNumberFormat="1" applyFill="1" applyBorder="1"/>
    <xf numFmtId="0" fontId="0" fillId="10" borderId="26" xfId="0" applyFill="1" applyBorder="1"/>
    <xf numFmtId="9" fontId="0" fillId="10" borderId="47" xfId="0" applyNumberFormat="1" applyFill="1" applyBorder="1"/>
    <xf numFmtId="0" fontId="0" fillId="8" borderId="46" xfId="0" applyFill="1" applyBorder="1"/>
    <xf numFmtId="9" fontId="0" fillId="8" borderId="26" xfId="0" applyNumberFormat="1" applyFill="1" applyBorder="1"/>
    <xf numFmtId="0" fontId="0" fillId="8" borderId="26" xfId="0" applyFill="1" applyBorder="1"/>
    <xf numFmtId="9" fontId="0" fillId="8" borderId="47" xfId="0" applyNumberFormat="1" applyFill="1" applyBorder="1"/>
    <xf numFmtId="0" fontId="0" fillId="9" borderId="32" xfId="0" applyFill="1" applyBorder="1"/>
    <xf numFmtId="10" fontId="0" fillId="10" borderId="29" xfId="0" applyNumberFormat="1" applyFill="1" applyBorder="1"/>
    <xf numFmtId="10" fontId="0" fillId="10" borderId="48" xfId="0" applyNumberFormat="1" applyFill="1" applyBorder="1"/>
    <xf numFmtId="10" fontId="0" fillId="10" borderId="30" xfId="0" applyNumberFormat="1" applyFill="1" applyBorder="1"/>
    <xf numFmtId="10" fontId="0" fillId="8" borderId="29" xfId="0" applyNumberFormat="1" applyFill="1" applyBorder="1"/>
    <xf numFmtId="10" fontId="0" fillId="8" borderId="48" xfId="0" applyNumberFormat="1" applyFill="1" applyBorder="1"/>
    <xf numFmtId="10" fontId="0" fillId="8" borderId="30" xfId="0" applyNumberFormat="1" applyFill="1" applyBorder="1"/>
    <xf numFmtId="10" fontId="0" fillId="11" borderId="29" xfId="0" applyNumberFormat="1" applyFill="1" applyBorder="1"/>
    <xf numFmtId="10" fontId="0" fillId="11" borderId="48" xfId="0" applyNumberFormat="1" applyFill="1" applyBorder="1"/>
    <xf numFmtId="10" fontId="0" fillId="11" borderId="30" xfId="0" applyNumberFormat="1" applyFill="1" applyBorder="1"/>
    <xf numFmtId="0" fontId="6" fillId="0" borderId="0" xfId="0" applyFont="1" applyAlignment="1">
      <alignment wrapText="1"/>
    </xf>
    <xf numFmtId="164" fontId="0" fillId="0" borderId="0" xfId="0" applyNumberFormat="1" applyAlignment="1">
      <alignment wrapText="1"/>
    </xf>
    <xf numFmtId="0" fontId="23" fillId="0" borderId="0" xfId="0" applyFont="1" applyAlignment="1">
      <alignment horizontal="center" vertical="center"/>
    </xf>
    <xf numFmtId="0" fontId="24" fillId="0" borderId="0" xfId="0" applyFont="1" applyAlignment="1">
      <alignment horizontal="center" vertical="center" wrapText="1"/>
    </xf>
    <xf numFmtId="0" fontId="24" fillId="0" borderId="0" xfId="0" applyFont="1" applyAlignment="1">
      <alignment horizontal="left" vertical="center"/>
    </xf>
    <xf numFmtId="0" fontId="22" fillId="0" borderId="0" xfId="0" applyFont="1" applyAlignment="1">
      <alignment horizontal="left" vertical="center"/>
    </xf>
    <xf numFmtId="0" fontId="29" fillId="13" borderId="65" xfId="0" applyFont="1" applyFill="1" applyBorder="1" applyAlignment="1">
      <alignment horizontal="center" vertical="center" wrapText="1"/>
    </xf>
    <xf numFmtId="0" fontId="3" fillId="0" borderId="26" xfId="0" applyFont="1" applyBorder="1" applyAlignment="1">
      <alignment vertical="center" wrapText="1"/>
    </xf>
    <xf numFmtId="9" fontId="0" fillId="0" borderId="26" xfId="0" applyNumberFormat="1" applyBorder="1"/>
    <xf numFmtId="5" fontId="0" fillId="0" borderId="26" xfId="2" applyNumberFormat="1" applyFont="1" applyBorder="1" applyAlignment="1" applyProtection="1">
      <alignment wrapText="1"/>
    </xf>
    <xf numFmtId="165" fontId="37" fillId="21" borderId="28" xfId="2" applyNumberFormat="1" applyFont="1" applyFill="1" applyBorder="1" applyAlignment="1" applyProtection="1">
      <alignment horizontal="center" vertical="center"/>
      <protection locked="0"/>
    </xf>
    <xf numFmtId="37" fontId="37" fillId="21" borderId="60" xfId="4" applyNumberFormat="1" applyFont="1" applyFill="1" applyBorder="1" applyAlignment="1" applyProtection="1">
      <alignment horizontal="center" vertical="center"/>
      <protection locked="0"/>
    </xf>
    <xf numFmtId="37" fontId="37" fillId="21" borderId="26" xfId="4" applyNumberFormat="1" applyFont="1" applyFill="1" applyBorder="1" applyAlignment="1" applyProtection="1">
      <alignment horizontal="center" vertical="center"/>
      <protection locked="0"/>
    </xf>
    <xf numFmtId="165" fontId="37" fillId="21" borderId="47" xfId="2" applyNumberFormat="1" applyFont="1" applyFill="1" applyBorder="1" applyAlignment="1" applyProtection="1">
      <alignment horizontal="center" vertical="center"/>
      <protection locked="0"/>
    </xf>
    <xf numFmtId="37" fontId="37" fillId="21" borderId="48" xfId="4" applyNumberFormat="1" applyFont="1" applyFill="1" applyBorder="1" applyAlignment="1" applyProtection="1">
      <alignment horizontal="center" vertical="center"/>
      <protection locked="0"/>
    </xf>
    <xf numFmtId="165" fontId="37" fillId="21" borderId="30" xfId="2" applyNumberFormat="1" applyFont="1" applyFill="1" applyBorder="1" applyAlignment="1" applyProtection="1">
      <alignment horizontal="center" vertical="center"/>
      <protection locked="0"/>
    </xf>
    <xf numFmtId="0" fontId="35" fillId="10" borderId="77" xfId="0" applyFont="1" applyFill="1" applyBorder="1" applyAlignment="1" applyProtection="1">
      <alignment horizontal="center" vertical="center" wrapText="1"/>
      <protection locked="0"/>
    </xf>
    <xf numFmtId="0" fontId="35" fillId="10" borderId="75" xfId="0" applyFont="1" applyFill="1" applyBorder="1" applyAlignment="1" applyProtection="1">
      <alignment horizontal="center" vertical="center" wrapText="1"/>
      <protection locked="0"/>
    </xf>
    <xf numFmtId="0" fontId="0" fillId="10" borderId="75" xfId="0" applyFill="1" applyBorder="1" applyAlignment="1" applyProtection="1">
      <alignment horizontal="center" vertical="center" wrapText="1"/>
      <protection locked="0"/>
    </xf>
    <xf numFmtId="0" fontId="0" fillId="10" borderId="71" xfId="0" applyFill="1" applyBorder="1" applyAlignment="1" applyProtection="1">
      <alignment horizontal="center" vertical="center" wrapText="1"/>
      <protection locked="0"/>
    </xf>
    <xf numFmtId="0" fontId="49" fillId="0" borderId="0" xfId="0" applyFont="1"/>
    <xf numFmtId="0" fontId="26" fillId="0" borderId="0" xfId="0" applyFont="1" applyAlignment="1">
      <alignment vertical="top"/>
    </xf>
    <xf numFmtId="0" fontId="0" fillId="0" borderId="0" xfId="0" applyAlignment="1">
      <alignment vertical="center"/>
    </xf>
    <xf numFmtId="0" fontId="28" fillId="0" borderId="0" xfId="0" applyFont="1" applyAlignment="1">
      <alignment vertical="center"/>
    </xf>
    <xf numFmtId="0" fontId="28" fillId="0" borderId="0" xfId="0" applyFont="1"/>
    <xf numFmtId="0" fontId="20" fillId="12" borderId="70" xfId="0" applyFont="1" applyFill="1" applyBorder="1" applyAlignment="1">
      <alignment horizontal="center" vertical="center"/>
    </xf>
    <xf numFmtId="0" fontId="20" fillId="12" borderId="75" xfId="0" applyFont="1" applyFill="1" applyBorder="1" applyAlignment="1">
      <alignment horizontal="right" vertical="center"/>
    </xf>
    <xf numFmtId="0" fontId="36" fillId="12" borderId="46" xfId="0" applyFont="1" applyFill="1" applyBorder="1" applyAlignment="1">
      <alignment horizontal="center" vertical="center" wrapText="1"/>
    </xf>
    <xf numFmtId="0" fontId="36" fillId="18" borderId="47" xfId="0" applyFont="1" applyFill="1" applyBorder="1" applyAlignment="1">
      <alignment horizontal="center" vertical="center" wrapText="1"/>
    </xf>
    <xf numFmtId="0" fontId="35" fillId="0" borderId="0" xfId="0" applyFont="1"/>
    <xf numFmtId="0" fontId="36" fillId="0" borderId="75" xfId="0" applyFont="1" applyBorder="1" applyAlignment="1">
      <alignment horizontal="right" vertical="center"/>
    </xf>
    <xf numFmtId="0" fontId="36" fillId="0" borderId="71" xfId="0" applyFont="1" applyBorder="1" applyAlignment="1">
      <alignment horizontal="right" vertical="center"/>
    </xf>
    <xf numFmtId="0" fontId="1" fillId="0" borderId="0" xfId="0" applyFont="1" applyAlignment="1">
      <alignment horizontal="right" vertical="center"/>
    </xf>
    <xf numFmtId="0" fontId="20" fillId="12" borderId="27" xfId="0" applyFont="1" applyFill="1" applyBorder="1" applyAlignment="1">
      <alignment horizontal="center" vertical="center"/>
    </xf>
    <xf numFmtId="0" fontId="36" fillId="0" borderId="46" xfId="0" applyFont="1" applyBorder="1" applyAlignment="1">
      <alignment horizontal="right" vertical="center"/>
    </xf>
    <xf numFmtId="10" fontId="35" fillId="0" borderId="26" xfId="3" applyNumberFormat="1" applyFont="1" applyBorder="1" applyAlignment="1" applyProtection="1">
      <alignment horizontal="center"/>
    </xf>
    <xf numFmtId="10" fontId="35" fillId="0" borderId="47" xfId="3" applyNumberFormat="1" applyFont="1" applyBorder="1" applyAlignment="1" applyProtection="1">
      <alignment horizontal="center"/>
    </xf>
    <xf numFmtId="165" fontId="35" fillId="0" borderId="26" xfId="0" applyNumberFormat="1" applyFont="1" applyBorder="1" applyAlignment="1">
      <alignment horizontal="center"/>
    </xf>
    <xf numFmtId="9" fontId="35" fillId="0" borderId="26" xfId="3" applyFont="1" applyBorder="1" applyAlignment="1" applyProtection="1">
      <alignment horizontal="center"/>
    </xf>
    <xf numFmtId="9" fontId="35" fillId="0" borderId="47" xfId="3" applyFont="1" applyBorder="1" applyAlignment="1" applyProtection="1">
      <alignment horizontal="center"/>
    </xf>
    <xf numFmtId="0" fontId="36" fillId="0" borderId="29" xfId="0" applyFont="1" applyBorder="1" applyAlignment="1">
      <alignment horizontal="right" vertical="center"/>
    </xf>
    <xf numFmtId="165" fontId="35" fillId="0" borderId="48" xfId="0" applyNumberFormat="1" applyFont="1" applyBorder="1" applyAlignment="1">
      <alignment horizontal="center"/>
    </xf>
    <xf numFmtId="9" fontId="35" fillId="0" borderId="48" xfId="3" applyFont="1" applyBorder="1" applyAlignment="1" applyProtection="1">
      <alignment horizontal="center"/>
    </xf>
    <xf numFmtId="9" fontId="35" fillId="0" borderId="30" xfId="3" applyFont="1" applyBorder="1" applyAlignment="1" applyProtection="1">
      <alignment horizontal="center"/>
    </xf>
    <xf numFmtId="0" fontId="35" fillId="0" borderId="0" xfId="0" applyFont="1" applyAlignment="1">
      <alignment horizontal="right" vertical="center"/>
    </xf>
    <xf numFmtId="165" fontId="35" fillId="0" borderId="0" xfId="0" applyNumberFormat="1" applyFont="1" applyAlignment="1">
      <alignment horizontal="center"/>
    </xf>
    <xf numFmtId="9" fontId="35" fillId="0" borderId="0" xfId="3" applyFont="1" applyBorder="1" applyAlignment="1" applyProtection="1">
      <alignment horizontal="center"/>
    </xf>
    <xf numFmtId="0" fontId="38" fillId="0" borderId="35" xfId="0" applyFont="1" applyBorder="1" applyAlignment="1">
      <alignment horizontal="right" vertical="center"/>
    </xf>
    <xf numFmtId="165" fontId="38" fillId="0" borderId="37" xfId="0" applyNumberFormat="1" applyFont="1" applyBorder="1" applyAlignment="1">
      <alignment horizontal="center"/>
    </xf>
    <xf numFmtId="0" fontId="38" fillId="0" borderId="40" xfId="0" applyFont="1" applyBorder="1" applyAlignment="1">
      <alignment horizontal="left" vertical="center"/>
    </xf>
    <xf numFmtId="165" fontId="38" fillId="0" borderId="42" xfId="0" applyNumberFormat="1" applyFont="1" applyBorder="1" applyAlignment="1">
      <alignment horizontal="left"/>
    </xf>
    <xf numFmtId="44" fontId="37" fillId="0" borderId="0" xfId="2" applyFont="1" applyFill="1" applyBorder="1" applyAlignment="1" applyProtection="1">
      <alignment vertical="center"/>
    </xf>
    <xf numFmtId="9" fontId="35" fillId="0" borderId="0" xfId="3" applyFont="1" applyFill="1" applyBorder="1" applyAlignment="1" applyProtection="1">
      <alignment horizontal="center"/>
    </xf>
    <xf numFmtId="165" fontId="36" fillId="0" borderId="27" xfId="2" applyNumberFormat="1" applyFont="1" applyFill="1" applyBorder="1" applyAlignment="1" applyProtection="1">
      <alignment horizontal="center" vertical="center" wrapText="1"/>
    </xf>
    <xf numFmtId="165" fontId="36" fillId="0" borderId="46" xfId="2" applyNumberFormat="1" applyFont="1" applyFill="1" applyBorder="1" applyAlignment="1" applyProtection="1">
      <alignment horizontal="center" vertical="center" wrapText="1"/>
    </xf>
    <xf numFmtId="165" fontId="36" fillId="0" borderId="29" xfId="2" applyNumberFormat="1" applyFont="1" applyFill="1" applyBorder="1" applyAlignment="1" applyProtection="1">
      <alignment horizontal="center" vertical="center" wrapText="1"/>
    </xf>
    <xf numFmtId="0" fontId="20" fillId="0" borderId="0" xfId="0" applyFont="1" applyAlignment="1">
      <alignment horizontal="left" vertical="center" wrapText="1"/>
    </xf>
    <xf numFmtId="0" fontId="20" fillId="12" borderId="71" xfId="0" applyFont="1" applyFill="1" applyBorder="1" applyAlignment="1">
      <alignment horizontal="center" vertical="center"/>
    </xf>
    <xf numFmtId="0" fontId="36" fillId="12" borderId="29" xfId="0" applyFont="1" applyFill="1" applyBorder="1" applyAlignment="1">
      <alignment horizontal="center" vertical="center" wrapText="1"/>
    </xf>
    <xf numFmtId="0" fontId="36" fillId="12" borderId="30" xfId="0" applyFont="1" applyFill="1" applyBorder="1" applyAlignment="1">
      <alignment horizontal="center" vertical="center" wrapText="1"/>
    </xf>
    <xf numFmtId="0" fontId="0" fillId="0" borderId="0" xfId="0" applyAlignment="1">
      <alignment vertical="center" wrapText="1"/>
    </xf>
    <xf numFmtId="165" fontId="36" fillId="0" borderId="0" xfId="2" applyNumberFormat="1" applyFont="1" applyFill="1" applyBorder="1" applyAlignment="1" applyProtection="1"/>
    <xf numFmtId="165" fontId="36" fillId="0" borderId="0" xfId="2" applyNumberFormat="1" applyFont="1" applyFill="1" applyBorder="1" applyAlignment="1" applyProtection="1">
      <alignment horizontal="center"/>
    </xf>
    <xf numFmtId="0" fontId="32" fillId="0" borderId="45" xfId="0" applyFont="1" applyBorder="1" applyAlignment="1" applyProtection="1">
      <alignment vertical="center"/>
      <protection hidden="1"/>
    </xf>
    <xf numFmtId="0" fontId="29" fillId="14" borderId="67" xfId="0" applyFont="1" applyFill="1" applyBorder="1" applyAlignment="1" applyProtection="1">
      <alignment horizontal="center" vertical="center"/>
      <protection hidden="1"/>
    </xf>
    <xf numFmtId="0" fontId="29" fillId="14" borderId="60" xfId="0" applyFont="1" applyFill="1" applyBorder="1" applyAlignment="1" applyProtection="1">
      <alignment horizontal="center" vertical="center"/>
      <protection hidden="1"/>
    </xf>
    <xf numFmtId="0" fontId="29" fillId="15" borderId="28" xfId="0" applyFont="1" applyFill="1" applyBorder="1" applyAlignment="1" applyProtection="1">
      <alignment horizontal="center" vertical="center"/>
      <protection hidden="1"/>
    </xf>
    <xf numFmtId="0" fontId="34" fillId="0" borderId="50" xfId="0" applyFont="1" applyBorder="1" applyAlignment="1" applyProtection="1">
      <alignment vertical="center"/>
      <protection hidden="1"/>
    </xf>
    <xf numFmtId="0" fontId="33" fillId="0" borderId="29" xfId="0" applyFont="1" applyBorder="1" applyAlignment="1" applyProtection="1">
      <alignment vertical="center"/>
      <protection hidden="1"/>
    </xf>
    <xf numFmtId="165" fontId="36" fillId="0" borderId="46" xfId="0" applyNumberFormat="1" applyFont="1" applyBorder="1" applyAlignment="1" applyProtection="1">
      <alignment horizontal="center" vertical="center"/>
      <protection hidden="1"/>
    </xf>
    <xf numFmtId="165" fontId="36" fillId="0" borderId="47" xfId="0" applyNumberFormat="1" applyFont="1" applyBorder="1" applyAlignment="1" applyProtection="1">
      <alignment horizontal="center" vertical="center"/>
      <protection hidden="1"/>
    </xf>
    <xf numFmtId="0" fontId="36" fillId="0" borderId="46" xfId="0" applyFont="1" applyBorder="1" applyAlignment="1" applyProtection="1">
      <alignment horizontal="center" vertical="center"/>
      <protection hidden="1"/>
    </xf>
    <xf numFmtId="0" fontId="36" fillId="0" borderId="47" xfId="0" applyFont="1" applyBorder="1" applyAlignment="1" applyProtection="1">
      <alignment horizontal="center" vertical="center"/>
      <protection hidden="1"/>
    </xf>
    <xf numFmtId="1" fontId="35" fillId="0" borderId="50" xfId="0" applyNumberFormat="1" applyFont="1" applyBorder="1" applyAlignment="1" applyProtection="1">
      <alignment horizontal="center" vertical="center" wrapText="1"/>
      <protection hidden="1"/>
    </xf>
    <xf numFmtId="0" fontId="35" fillId="0" borderId="52" xfId="0" applyFont="1" applyBorder="1" applyAlignment="1" applyProtection="1">
      <alignment horizontal="center" vertical="center" wrapText="1"/>
      <protection hidden="1"/>
    </xf>
    <xf numFmtId="0" fontId="35" fillId="0" borderId="50" xfId="0" applyFont="1" applyBorder="1" applyAlignment="1" applyProtection="1">
      <alignment horizontal="center" vertical="center" wrapText="1"/>
      <protection hidden="1"/>
    </xf>
    <xf numFmtId="42" fontId="35" fillId="0" borderId="46" xfId="0" applyNumberFormat="1" applyFont="1" applyBorder="1" applyAlignment="1" applyProtection="1">
      <alignment horizontal="center" vertical="center" wrapText="1"/>
      <protection hidden="1"/>
    </xf>
    <xf numFmtId="0" fontId="35" fillId="0" borderId="47" xfId="0" applyFont="1" applyBorder="1" applyAlignment="1" applyProtection="1">
      <alignment horizontal="center" vertical="center" wrapText="1"/>
      <protection hidden="1"/>
    </xf>
    <xf numFmtId="0" fontId="35" fillId="0" borderId="46" xfId="0" applyFont="1" applyBorder="1" applyAlignment="1" applyProtection="1">
      <alignment horizontal="center" vertical="center" wrapText="1"/>
      <protection hidden="1"/>
    </xf>
    <xf numFmtId="1" fontId="35" fillId="0" borderId="46" xfId="0" applyNumberFormat="1" applyFont="1" applyBorder="1" applyAlignment="1" applyProtection="1">
      <alignment horizontal="center" vertical="center" wrapText="1"/>
      <protection hidden="1"/>
    </xf>
    <xf numFmtId="0" fontId="0" fillId="0" borderId="46" xfId="0" applyBorder="1" applyAlignment="1" applyProtection="1">
      <alignment horizontal="center" vertical="center" wrapText="1"/>
      <protection hidden="1"/>
    </xf>
    <xf numFmtId="0" fontId="0" fillId="0" borderId="47" xfId="0" applyBorder="1" applyAlignment="1" applyProtection="1">
      <alignment horizontal="center" vertical="center" wrapText="1"/>
      <protection hidden="1"/>
    </xf>
    <xf numFmtId="0" fontId="0" fillId="0" borderId="29" xfId="0" applyBorder="1" applyAlignment="1" applyProtection="1">
      <alignment horizontal="center" vertical="center" wrapText="1"/>
      <protection hidden="1"/>
    </xf>
    <xf numFmtId="0" fontId="0" fillId="0" borderId="30" xfId="0" applyBorder="1" applyAlignment="1" applyProtection="1">
      <alignment horizontal="center" vertical="center" wrapText="1"/>
      <protection hidden="1"/>
    </xf>
    <xf numFmtId="0" fontId="35" fillId="0" borderId="77" xfId="0" applyFont="1" applyBorder="1" applyAlignment="1" applyProtection="1">
      <alignment horizontal="center" vertical="center" wrapText="1"/>
      <protection hidden="1"/>
    </xf>
    <xf numFmtId="0" fontId="35" fillId="0" borderId="75" xfId="0" applyFont="1" applyBorder="1" applyAlignment="1" applyProtection="1">
      <alignment horizontal="center" vertical="center" wrapText="1"/>
      <protection hidden="1"/>
    </xf>
    <xf numFmtId="0" fontId="0" fillId="0" borderId="75" xfId="0" applyBorder="1" applyAlignment="1" applyProtection="1">
      <alignment horizontal="center" vertical="center" wrapText="1"/>
      <protection hidden="1"/>
    </xf>
    <xf numFmtId="0" fontId="0" fillId="0" borderId="71" xfId="0" applyBorder="1" applyAlignment="1" applyProtection="1">
      <alignment horizontal="center" vertical="center" wrapText="1"/>
      <protection hidden="1"/>
    </xf>
    <xf numFmtId="0" fontId="29" fillId="14" borderId="60" xfId="0" applyFont="1" applyFill="1" applyBorder="1" applyAlignment="1" applyProtection="1">
      <alignment horizontal="center" vertical="center" wrapText="1"/>
      <protection hidden="1"/>
    </xf>
    <xf numFmtId="0" fontId="36" fillId="0" borderId="46" xfId="0" applyFont="1" applyBorder="1" applyAlignment="1" applyProtection="1">
      <alignment horizontal="center" vertical="center" wrapText="1"/>
      <protection hidden="1"/>
    </xf>
    <xf numFmtId="165" fontId="36" fillId="0" borderId="26" xfId="2" applyNumberFormat="1" applyFont="1" applyBorder="1" applyAlignment="1" applyProtection="1">
      <alignment horizontal="center" vertical="center"/>
      <protection hidden="1"/>
    </xf>
    <xf numFmtId="165" fontId="36" fillId="0" borderId="47" xfId="2" applyNumberFormat="1" applyFont="1" applyFill="1" applyBorder="1" applyAlignment="1" applyProtection="1">
      <alignment horizontal="center" vertical="center"/>
      <protection hidden="1"/>
    </xf>
    <xf numFmtId="0" fontId="36" fillId="20" borderId="46" xfId="0" applyFont="1" applyFill="1" applyBorder="1" applyAlignment="1" applyProtection="1">
      <alignment horizontal="center" vertical="center" wrapText="1"/>
      <protection hidden="1"/>
    </xf>
    <xf numFmtId="165" fontId="33" fillId="20" borderId="26" xfId="0" applyNumberFormat="1" applyFont="1" applyFill="1" applyBorder="1" applyAlignment="1" applyProtection="1">
      <alignment horizontal="center" vertical="center"/>
      <protection hidden="1"/>
    </xf>
    <xf numFmtId="0" fontId="36" fillId="0" borderId="46" xfId="0" applyFont="1" applyBorder="1" applyAlignment="1" applyProtection="1">
      <alignment horizontal="right" vertical="center"/>
      <protection hidden="1"/>
    </xf>
    <xf numFmtId="0" fontId="36" fillId="0" borderId="46" xfId="0" applyFont="1" applyBorder="1" applyAlignment="1" applyProtection="1">
      <alignment horizontal="right" vertical="center" wrapText="1"/>
      <protection hidden="1"/>
    </xf>
    <xf numFmtId="0" fontId="36" fillId="0" borderId="29" xfId="0" applyFont="1" applyBorder="1" applyAlignment="1" applyProtection="1">
      <alignment horizontal="right" vertical="center" wrapText="1"/>
      <protection hidden="1"/>
    </xf>
    <xf numFmtId="0" fontId="29" fillId="14" borderId="28" xfId="0" applyFont="1" applyFill="1" applyBorder="1" applyAlignment="1" applyProtection="1">
      <alignment horizontal="center" vertical="center" wrapText="1"/>
      <protection hidden="1"/>
    </xf>
    <xf numFmtId="165" fontId="33" fillId="20" borderId="47" xfId="0" applyNumberFormat="1" applyFont="1" applyFill="1" applyBorder="1" applyAlignment="1" applyProtection="1">
      <alignment horizontal="center" vertical="center"/>
      <protection hidden="1"/>
    </xf>
    <xf numFmtId="165" fontId="36" fillId="0" borderId="47" xfId="2" applyNumberFormat="1" applyFont="1" applyBorder="1" applyAlignment="1" applyProtection="1">
      <alignment horizontal="center" vertical="center"/>
      <protection hidden="1"/>
    </xf>
    <xf numFmtId="165" fontId="36" fillId="0" borderId="48" xfId="2" applyNumberFormat="1" applyFont="1" applyBorder="1" applyAlignment="1" applyProtection="1">
      <alignment horizontal="center" vertical="center"/>
      <protection hidden="1"/>
    </xf>
    <xf numFmtId="165" fontId="36" fillId="0" borderId="30" xfId="2" applyNumberFormat="1" applyFont="1" applyBorder="1" applyAlignment="1" applyProtection="1">
      <alignment horizontal="center" vertical="center"/>
      <protection hidden="1"/>
    </xf>
    <xf numFmtId="164" fontId="31" fillId="0" borderId="26" xfId="2" applyNumberFormat="1" applyFont="1" applyFill="1" applyBorder="1" applyAlignment="1" applyProtection="1">
      <alignment horizontal="center" vertical="center"/>
      <protection hidden="1"/>
    </xf>
    <xf numFmtId="164" fontId="31" fillId="0" borderId="47" xfId="2" applyNumberFormat="1" applyFont="1" applyFill="1" applyBorder="1" applyAlignment="1" applyProtection="1">
      <alignment horizontal="center" vertical="center"/>
      <protection hidden="1"/>
    </xf>
    <xf numFmtId="164" fontId="31" fillId="0" borderId="48" xfId="2" applyNumberFormat="1" applyFont="1" applyFill="1" applyBorder="1" applyAlignment="1" applyProtection="1">
      <alignment horizontal="center" vertical="center"/>
      <protection hidden="1"/>
    </xf>
    <xf numFmtId="164" fontId="31" fillId="0" borderId="30" xfId="2" applyNumberFormat="1" applyFont="1" applyFill="1" applyBorder="1" applyAlignment="1" applyProtection="1">
      <alignment horizontal="center" vertical="center"/>
      <protection hidden="1"/>
    </xf>
    <xf numFmtId="0" fontId="0" fillId="0" borderId="0" xfId="0" applyNumberFormat="1"/>
    <xf numFmtId="0" fontId="0" fillId="0" borderId="35" xfId="0" applyNumberFormat="1" applyBorder="1"/>
    <xf numFmtId="0" fontId="0" fillId="0" borderId="36" xfId="0" applyNumberFormat="1" applyBorder="1"/>
    <xf numFmtId="0" fontId="0" fillId="0" borderId="37" xfId="0" applyNumberFormat="1" applyBorder="1"/>
    <xf numFmtId="0" fontId="0" fillId="0" borderId="40" xfId="0" applyNumberFormat="1" applyBorder="1"/>
    <xf numFmtId="0" fontId="0" fillId="0" borderId="41" xfId="0" applyNumberFormat="1" applyBorder="1"/>
    <xf numFmtId="0" fontId="0" fillId="0" borderId="42" xfId="0" applyNumberFormat="1" applyBorder="1"/>
    <xf numFmtId="44" fontId="37" fillId="0" borderId="40" xfId="2" applyFont="1" applyFill="1" applyBorder="1" applyAlignment="1" applyProtection="1">
      <alignment horizontal="center" vertical="center"/>
    </xf>
    <xf numFmtId="44" fontId="37" fillId="0" borderId="76" xfId="2" applyFont="1" applyFill="1" applyBorder="1" applyAlignment="1" applyProtection="1">
      <alignment horizontal="center" vertical="center"/>
    </xf>
    <xf numFmtId="165" fontId="36" fillId="0" borderId="0" xfId="2" applyNumberFormat="1" applyFont="1" applyFill="1" applyBorder="1" applyAlignment="1" applyProtection="1">
      <alignment horizontal="center"/>
    </xf>
    <xf numFmtId="0" fontId="20" fillId="0" borderId="53" xfId="0" applyFont="1" applyBorder="1" applyAlignment="1">
      <alignment horizontal="left" vertical="center" wrapText="1"/>
    </xf>
    <xf numFmtId="0" fontId="20" fillId="0" borderId="55" xfId="0" applyFont="1" applyBorder="1" applyAlignment="1">
      <alignment horizontal="left" vertical="center" wrapText="1"/>
    </xf>
    <xf numFmtId="0" fontId="20" fillId="12" borderId="68" xfId="0" applyFont="1" applyFill="1" applyBorder="1" applyAlignment="1">
      <alignment horizontal="center" vertical="center" wrapText="1"/>
    </xf>
    <xf numFmtId="0" fontId="20" fillId="12" borderId="69" xfId="0" applyFont="1" applyFill="1" applyBorder="1" applyAlignment="1">
      <alignment horizontal="center" vertical="center" wrapText="1"/>
    </xf>
    <xf numFmtId="0" fontId="29" fillId="14" borderId="31" xfId="0" applyFont="1" applyFill="1" applyBorder="1" applyAlignment="1">
      <alignment horizontal="center" vertical="center"/>
    </xf>
    <xf numFmtId="0" fontId="29" fillId="14" borderId="33" xfId="0" applyFont="1" applyFill="1" applyBorder="1" applyAlignment="1">
      <alignment horizontal="center" vertical="center"/>
    </xf>
    <xf numFmtId="0" fontId="26" fillId="0" borderId="0" xfId="0" applyFont="1" applyAlignment="1">
      <alignment horizontal="center" vertical="top"/>
    </xf>
    <xf numFmtId="0" fontId="29" fillId="14" borderId="27" xfId="0" applyFont="1" applyFill="1" applyBorder="1" applyAlignment="1">
      <alignment horizontal="center" vertical="center"/>
    </xf>
    <xf numFmtId="0" fontId="29" fillId="14" borderId="28" xfId="0" applyFont="1" applyFill="1" applyBorder="1" applyAlignment="1">
      <alignment horizontal="center" vertical="center"/>
    </xf>
    <xf numFmtId="0" fontId="20" fillId="0" borderId="38" xfId="0" applyFont="1" applyBorder="1" applyAlignment="1">
      <alignment horizontal="left" vertical="center"/>
    </xf>
    <xf numFmtId="0" fontId="20" fillId="0" borderId="39" xfId="0" applyFont="1" applyBorder="1" applyAlignment="1">
      <alignment horizontal="left" vertical="center"/>
    </xf>
    <xf numFmtId="0" fontId="39" fillId="19" borderId="35" xfId="0" applyFont="1" applyFill="1" applyBorder="1" applyAlignment="1">
      <alignment horizontal="left" vertical="top" wrapText="1"/>
    </xf>
    <xf numFmtId="0" fontId="39" fillId="19" borderId="36" xfId="0" applyFont="1" applyFill="1" applyBorder="1" applyAlignment="1">
      <alignment horizontal="left" vertical="top" wrapText="1"/>
    </xf>
    <xf numFmtId="0" fontId="39" fillId="19" borderId="37" xfId="0" applyFont="1" applyFill="1" applyBorder="1" applyAlignment="1">
      <alignment horizontal="left" vertical="top" wrapText="1"/>
    </xf>
    <xf numFmtId="0" fontId="39" fillId="19" borderId="38" xfId="0" applyFont="1" applyFill="1" applyBorder="1" applyAlignment="1">
      <alignment horizontal="left" vertical="top" wrapText="1"/>
    </xf>
    <xf numFmtId="0" fontId="39" fillId="19" borderId="0" xfId="0" applyFont="1" applyFill="1" applyAlignment="1">
      <alignment horizontal="left" vertical="top" wrapText="1"/>
    </xf>
    <xf numFmtId="0" fontId="39" fillId="19" borderId="39" xfId="0" applyFont="1" applyFill="1" applyBorder="1" applyAlignment="1">
      <alignment horizontal="left" vertical="top" wrapText="1"/>
    </xf>
    <xf numFmtId="0" fontId="39" fillId="19" borderId="40" xfId="0" applyFont="1" applyFill="1" applyBorder="1" applyAlignment="1">
      <alignment horizontal="left" vertical="top" wrapText="1"/>
    </xf>
    <xf numFmtId="0" fontId="39" fillId="19" borderId="41" xfId="0" applyFont="1" applyFill="1" applyBorder="1" applyAlignment="1">
      <alignment horizontal="left" vertical="top" wrapText="1"/>
    </xf>
    <xf numFmtId="0" fontId="39" fillId="19" borderId="42" xfId="0" applyFont="1" applyFill="1" applyBorder="1" applyAlignment="1">
      <alignment horizontal="left" vertical="top" wrapText="1"/>
    </xf>
    <xf numFmtId="0" fontId="36" fillId="0" borderId="32" xfId="0" applyFont="1" applyBorder="1" applyAlignment="1" applyProtection="1">
      <alignment horizontal="center" vertical="center"/>
      <protection hidden="1"/>
    </xf>
    <xf numFmtId="0" fontId="36" fillId="0" borderId="34" xfId="0" applyFont="1" applyBorder="1" applyAlignment="1" applyProtection="1">
      <alignment horizontal="center" vertical="center"/>
      <protection hidden="1"/>
    </xf>
    <xf numFmtId="0" fontId="20" fillId="0" borderId="35" xfId="0" applyFont="1" applyBorder="1" applyAlignment="1">
      <alignment horizontal="left" vertical="center" wrapText="1"/>
    </xf>
    <xf numFmtId="0" fontId="20" fillId="0" borderId="37" xfId="0" applyFont="1" applyBorder="1" applyAlignment="1">
      <alignment horizontal="left" vertical="center" wrapText="1"/>
    </xf>
    <xf numFmtId="0" fontId="20" fillId="0" borderId="38" xfId="0" applyFont="1" applyBorder="1" applyAlignment="1">
      <alignment horizontal="left" vertical="center" wrapText="1"/>
    </xf>
    <xf numFmtId="0" fontId="20" fillId="0" borderId="39" xfId="0" applyFont="1" applyBorder="1" applyAlignment="1">
      <alignment horizontal="left" vertical="center" wrapText="1"/>
    </xf>
    <xf numFmtId="0" fontId="20" fillId="0" borderId="40" xfId="0" applyFont="1" applyBorder="1" applyAlignment="1">
      <alignment horizontal="left" vertical="center" wrapText="1"/>
    </xf>
    <xf numFmtId="0" fontId="20" fillId="0" borderId="42" xfId="0" applyFont="1" applyBorder="1" applyAlignment="1">
      <alignment horizontal="left" vertical="center" wrapText="1"/>
    </xf>
    <xf numFmtId="164" fontId="21" fillId="11" borderId="53" xfId="0" applyNumberFormat="1" applyFont="1" applyFill="1" applyBorder="1" applyAlignment="1">
      <alignment horizontal="center" vertical="center" wrapText="1"/>
    </xf>
    <xf numFmtId="164" fontId="21" fillId="11" borderId="54" xfId="0" applyNumberFormat="1" applyFont="1" applyFill="1" applyBorder="1" applyAlignment="1">
      <alignment horizontal="center" vertical="center" wrapText="1"/>
    </xf>
    <xf numFmtId="164" fontId="21" fillId="11" borderId="55" xfId="0" applyNumberFormat="1" applyFont="1" applyFill="1" applyBorder="1" applyAlignment="1">
      <alignment horizontal="center" vertical="center" wrapText="1"/>
    </xf>
    <xf numFmtId="0" fontId="24" fillId="0" borderId="40"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37" xfId="0" applyFont="1" applyBorder="1" applyAlignment="1">
      <alignment horizontal="center" vertical="center"/>
    </xf>
    <xf numFmtId="164" fontId="21" fillId="10" borderId="53" xfId="0" applyNumberFormat="1" applyFont="1" applyFill="1" applyBorder="1" applyAlignment="1">
      <alignment horizontal="center" vertical="center" wrapText="1"/>
    </xf>
    <xf numFmtId="164" fontId="21" fillId="10" borderId="54" xfId="0" applyNumberFormat="1" applyFont="1" applyFill="1" applyBorder="1" applyAlignment="1">
      <alignment horizontal="center" vertical="center" wrapText="1"/>
    </xf>
    <xf numFmtId="164" fontId="21" fillId="10" borderId="55" xfId="0" applyNumberFormat="1" applyFont="1" applyFill="1" applyBorder="1" applyAlignment="1">
      <alignment horizontal="center" vertical="center" wrapText="1"/>
    </xf>
    <xf numFmtId="164" fontId="21" fillId="8" borderId="53" xfId="0" applyNumberFormat="1" applyFont="1" applyFill="1" applyBorder="1" applyAlignment="1">
      <alignment horizontal="center" vertical="center" wrapText="1"/>
    </xf>
    <xf numFmtId="164" fontId="21" fillId="8" borderId="54" xfId="0" applyNumberFormat="1" applyFont="1" applyFill="1" applyBorder="1" applyAlignment="1">
      <alignment horizontal="center" vertical="center" wrapText="1"/>
    </xf>
    <xf numFmtId="164" fontId="21" fillId="8" borderId="55" xfId="0" applyNumberFormat="1" applyFont="1" applyFill="1" applyBorder="1" applyAlignment="1">
      <alignment horizontal="center" vertical="center" wrapText="1"/>
    </xf>
    <xf numFmtId="0" fontId="0" fillId="0" borderId="9" xfId="0" applyBorder="1" applyAlignment="1">
      <alignment vertical="top"/>
    </xf>
    <xf numFmtId="0" fontId="0" fillId="0" borderId="7" xfId="0" applyBorder="1" applyAlignment="1">
      <alignment vertical="top"/>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3" fillId="3" borderId="16" xfId="0" applyFont="1" applyFill="1" applyBorder="1" applyAlignment="1">
      <alignment vertical="center" wrapText="1"/>
    </xf>
    <xf numFmtId="0" fontId="3" fillId="3" borderId="2" xfId="0" applyFont="1" applyFill="1" applyBorder="1" applyAlignment="1">
      <alignment vertical="center" wrapText="1"/>
    </xf>
    <xf numFmtId="0" fontId="3" fillId="3" borderId="10" xfId="0" applyFont="1" applyFill="1" applyBorder="1" applyAlignment="1">
      <alignment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3" fillId="4" borderId="24" xfId="0" applyFont="1" applyFill="1" applyBorder="1" applyAlignment="1">
      <alignment vertical="center" wrapText="1"/>
    </xf>
    <xf numFmtId="0" fontId="3" fillId="4" borderId="25" xfId="0" applyFont="1" applyFill="1" applyBorder="1" applyAlignment="1">
      <alignment vertical="center" wrapText="1"/>
    </xf>
    <xf numFmtId="0" fontId="14" fillId="0" borderId="0" xfId="0" applyFont="1" applyAlignment="1">
      <alignment horizontal="left" vertical="center" indent="3"/>
    </xf>
    <xf numFmtId="0" fontId="14" fillId="0" borderId="6" xfId="0" applyFont="1" applyBorder="1" applyAlignment="1">
      <alignment horizontal="left" vertical="center" indent="3"/>
    </xf>
    <xf numFmtId="0" fontId="14" fillId="0" borderId="9" xfId="0" applyFont="1" applyBorder="1" applyAlignment="1">
      <alignment horizontal="left" vertical="center" indent="3"/>
    </xf>
    <xf numFmtId="0" fontId="14" fillId="0" borderId="7" xfId="0" applyFont="1" applyBorder="1" applyAlignment="1">
      <alignment horizontal="left" vertical="center" indent="3"/>
    </xf>
    <xf numFmtId="0" fontId="5" fillId="0" borderId="16" xfId="0" applyFont="1" applyBorder="1" applyAlignment="1">
      <alignment vertical="center" wrapText="1"/>
    </xf>
    <xf numFmtId="0" fontId="5" fillId="0" borderId="3" xfId="0" applyFont="1" applyBorder="1" applyAlignment="1">
      <alignment vertical="center" wrapText="1"/>
    </xf>
    <xf numFmtId="0" fontId="5" fillId="0" borderId="2" xfId="0" applyFont="1" applyBorder="1" applyAlignment="1">
      <alignment vertical="center" wrapText="1"/>
    </xf>
    <xf numFmtId="0" fontId="5" fillId="0" borderId="10" xfId="0" applyFont="1" applyBorder="1" applyAlignment="1">
      <alignment vertical="center" wrapText="1"/>
    </xf>
    <xf numFmtId="0" fontId="11" fillId="0" borderId="12" xfId="0" applyFont="1" applyBorder="1" applyAlignment="1">
      <alignment horizontal="center" vertical="center" wrapText="1"/>
    </xf>
    <xf numFmtId="0" fontId="11" fillId="0" borderId="4" xfId="0" applyFont="1" applyBorder="1" applyAlignment="1">
      <alignment horizontal="center" vertical="center" wrapText="1"/>
    </xf>
    <xf numFmtId="0" fontId="5" fillId="0" borderId="1" xfId="0" applyFont="1" applyBorder="1" applyAlignment="1">
      <alignment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7" xfId="0" applyFont="1" applyBorder="1" applyAlignment="1">
      <alignment horizontal="center" vertical="center" wrapText="1"/>
    </xf>
    <xf numFmtId="0" fontId="3" fillId="3" borderId="1" xfId="0" applyFont="1" applyFill="1" applyBorder="1" applyAlignment="1">
      <alignment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0" fillId="0" borderId="0" xfId="0" applyAlignment="1">
      <alignment vertical="top"/>
    </xf>
    <xf numFmtId="0" fontId="0" fillId="0" borderId="6" xfId="0" applyBorder="1" applyAlignment="1">
      <alignment vertical="top"/>
    </xf>
    <xf numFmtId="0" fontId="5" fillId="0" borderId="0" xfId="0" applyFont="1" applyAlignment="1">
      <alignment vertical="center"/>
    </xf>
    <xf numFmtId="0" fontId="5" fillId="0" borderId="6" xfId="0" applyFont="1" applyBorder="1" applyAlignment="1">
      <alignment vertical="center"/>
    </xf>
    <xf numFmtId="0" fontId="50" fillId="22" borderId="50" xfId="0" applyFont="1" applyFill="1" applyBorder="1" applyAlignment="1" applyProtection="1">
      <alignment horizontal="center" vertical="center" wrapText="1"/>
      <protection hidden="1"/>
    </xf>
    <xf numFmtId="164" fontId="50" fillId="23" borderId="51" xfId="2" applyNumberFormat="1" applyFont="1" applyFill="1" applyBorder="1" applyAlignment="1" applyProtection="1">
      <alignment horizontal="center" vertical="center" wrapText="1"/>
      <protection hidden="1"/>
    </xf>
    <xf numFmtId="164" fontId="50" fillId="23" borderId="52" xfId="2" applyNumberFormat="1" applyFont="1" applyFill="1" applyBorder="1" applyAlignment="1" applyProtection="1">
      <alignment horizontal="center" vertical="center" wrapText="1"/>
      <protection hidden="1"/>
    </xf>
    <xf numFmtId="0" fontId="51" fillId="22" borderId="53" xfId="0" applyFont="1" applyFill="1" applyBorder="1" applyAlignment="1" applyProtection="1">
      <alignment horizontal="center" vertical="center" wrapText="1"/>
      <protection hidden="1"/>
    </xf>
    <xf numFmtId="0" fontId="51" fillId="22" borderId="54" xfId="0" applyFont="1" applyFill="1" applyBorder="1" applyAlignment="1" applyProtection="1">
      <alignment horizontal="center" vertical="center" wrapText="1"/>
      <protection hidden="1"/>
    </xf>
    <xf numFmtId="0" fontId="51" fillId="22" borderId="78" xfId="0" applyFont="1" applyFill="1" applyBorder="1" applyAlignment="1" applyProtection="1">
      <alignment horizontal="center" vertical="center" wrapText="1"/>
      <protection hidden="1"/>
    </xf>
  </cellXfs>
  <cellStyles count="5">
    <cellStyle name="Comma" xfId="4" builtinId="3"/>
    <cellStyle name="Currency" xfId="2" builtinId="4"/>
    <cellStyle name="Hyperlink" xfId="1" builtinId="8"/>
    <cellStyle name="Normal" xfId="0" builtinId="0"/>
    <cellStyle name="Percent" xfId="3" builtinId="5"/>
  </cellStyles>
  <dxfs count="97">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Tw Cen MT"/>
        <family val="2"/>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protection locked="1" hidden="0"/>
    </dxf>
    <dxf>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theme="1"/>
        <name val="Tw Cen MT"/>
        <family val="2"/>
        <scheme val="minor"/>
      </font>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border diagonalUp="0" diagonalDown="0">
        <left style="thin">
          <color auto="1"/>
        </left>
        <right style="thin">
          <color auto="1"/>
        </right>
        <top style="thin">
          <color auto="1"/>
        </top>
        <bottom style="thin">
          <color auto="1"/>
        </bottom>
        <vertical/>
        <horizontal/>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theme="1"/>
        <name val="Tw Cen MT"/>
        <family val="2"/>
        <scheme val="minor"/>
      </font>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thin">
          <color auto="1"/>
        </left>
        <right style="thin">
          <color auto="1"/>
        </right>
        <top style="thin">
          <color auto="1"/>
        </top>
        <bottom style="thin">
          <color auto="1"/>
        </bottom>
      </border>
    </dxf>
    <dxf>
      <protection locked="1" hidden="0"/>
    </dxf>
    <dxf>
      <border outline="0">
        <bottom style="thin">
          <color auto="1"/>
        </bottom>
      </border>
    </dxf>
    <dxf>
      <font>
        <b/>
        <i val="0"/>
        <strike val="0"/>
        <condense val="0"/>
        <extend val="0"/>
        <outline val="0"/>
        <shadow val="0"/>
        <u val="none"/>
        <vertAlign val="baseline"/>
        <sz val="14"/>
        <color theme="0"/>
        <name val="Tw Cen MT"/>
        <family val="2"/>
        <scheme val="minor"/>
      </font>
      <fill>
        <patternFill patternType="solid">
          <fgColor theme="4"/>
          <bgColor theme="4"/>
        </patternFill>
      </fill>
      <alignment horizontal="center" vertical="center" textRotation="0" wrapText="1" indent="0" justifyLastLine="0" shrinkToFit="0" readingOrder="0"/>
      <border diagonalUp="0" diagonalDown="0">
        <left style="thin">
          <color auto="1"/>
        </left>
        <right style="thin">
          <color auto="1"/>
        </right>
        <top/>
        <bottom/>
      </border>
      <protection locked="1" hidden="0"/>
    </dxf>
    <dxf>
      <numFmt numFmtId="164" formatCode="&quot;$&quot;#,##0.00"/>
    </dxf>
    <dxf>
      <numFmt numFmtId="164" formatCode="&quot;$&quot;#,##0.00"/>
    </dxf>
    <dxf>
      <numFmt numFmtId="164" formatCode="&quot;$&quot;#,##0.00"/>
    </dxf>
    <dxf>
      <numFmt numFmtId="164" formatCode="&quot;$&quot;#,##0.0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alignment wrapText="1"/>
    </dxf>
    <dxf>
      <protection locked="1" hidden="0"/>
    </dxf>
    <dxf>
      <border outline="0">
        <top style="thin">
          <color auto="1"/>
        </top>
      </border>
    </dxf>
    <dxf>
      <border outline="0">
        <left style="thin">
          <color auto="1"/>
        </left>
        <right style="thin">
          <color auto="1"/>
        </right>
        <top style="thin">
          <color auto="1"/>
        </top>
        <bottom style="thin">
          <color auto="1"/>
        </bottom>
      </border>
    </dxf>
    <dxf>
      <protection locked="1" hidden="0"/>
    </dxf>
    <dxf>
      <border outline="0">
        <bottom style="thin">
          <color auto="1"/>
        </bottom>
      </border>
    </dxf>
    <dxf>
      <font>
        <b/>
        <i val="0"/>
        <strike val="0"/>
        <condense val="0"/>
        <extend val="0"/>
        <outline val="0"/>
        <shadow val="0"/>
        <u val="none"/>
        <vertAlign val="baseline"/>
        <sz val="11"/>
        <color theme="0"/>
        <name val="Tw Cen MT"/>
        <family val="2"/>
        <scheme val="minor"/>
      </font>
      <fill>
        <patternFill patternType="solid">
          <fgColor theme="4"/>
          <bgColor theme="4"/>
        </patternFill>
      </fill>
      <alignment horizontal="center" vertical="center" textRotation="0" wrapText="0" indent="0" justifyLastLine="0" shrinkToFit="0" readingOrder="0"/>
      <protection locked="1" hidden="0"/>
    </dxf>
    <dxf>
      <numFmt numFmtId="165" formatCode="&quot;$&quot;#,##0"/>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border diagonalUp="0" diagonalDown="0">
        <left style="thin">
          <color auto="1"/>
        </left>
        <right style="thin">
          <color auto="1"/>
        </right>
        <top style="thin">
          <color auto="1"/>
        </top>
        <bottom style="thin">
          <color auto="1"/>
        </bottom>
        <vertical/>
        <horizontal/>
      </border>
      <protection locked="1" hidden="0"/>
    </dxf>
    <dxf>
      <border diagonalUp="0" diagonalDown="0">
        <left style="thin">
          <color auto="1"/>
        </left>
        <right style="thin">
          <color auto="1"/>
        </right>
        <top style="thin">
          <color auto="1"/>
        </top>
        <bottom style="thin">
          <color auto="1"/>
        </bottom>
        <vertical/>
        <horizontal/>
      </border>
      <protection locked="1" hidden="0"/>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theme="1"/>
        <name val="Tw Cen MT"/>
        <family val="2"/>
        <scheme val="minor"/>
      </font>
      <fill>
        <patternFill patternType="solid">
          <fgColor theme="4" tint="0.79998168889431442"/>
          <bgColor theme="4" tint="0.79998168889431442"/>
        </patternFill>
      </fill>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thin">
          <color theme="4" tint="0.39997558519241921"/>
        </left>
        <top style="thin">
          <color theme="4" tint="0.39997558519241921"/>
        </top>
        <bottom style="thin">
          <color auto="1"/>
        </bottom>
      </border>
    </dxf>
    <dxf>
      <protection locked="1" hidden="0"/>
    </dxf>
    <dxf>
      <border outline="0">
        <bottom style="thin">
          <color auto="1"/>
        </bottom>
      </border>
    </dxf>
    <dxf>
      <font>
        <b/>
        <i val="0"/>
        <strike val="0"/>
        <condense val="0"/>
        <extend val="0"/>
        <outline val="0"/>
        <shadow val="0"/>
        <u val="none"/>
        <vertAlign val="baseline"/>
        <sz val="14"/>
        <color theme="0"/>
        <name val="Tw Cen MT"/>
        <family val="2"/>
        <scheme val="minor"/>
      </font>
      <fill>
        <patternFill patternType="solid">
          <fgColor theme="4"/>
          <bgColor theme="4"/>
        </patternFill>
      </fill>
      <alignment horizontal="center" vertical="center" textRotation="0" wrapText="1" indent="0" justifyLastLine="0" shrinkToFit="0" readingOrder="0"/>
      <border diagonalUp="0" diagonalDown="0">
        <left style="thin">
          <color auto="1"/>
        </left>
        <right style="thin">
          <color auto="1"/>
        </right>
        <top/>
        <bottom/>
      </border>
      <protection locked="1" hidden="0"/>
    </dxf>
    <dxf>
      <numFmt numFmtId="165" formatCode="&quot;$&quot;#,##0"/>
      <fill>
        <patternFill patternType="solid">
          <fgColor indexed="64"/>
          <bgColor theme="5" tint="0.79998168889431442"/>
        </patternFill>
      </fill>
      <alignment horizontal="center"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2"/>
        <color rgb="FF000000"/>
        <name val="Garamond"/>
        <family val="1"/>
        <scheme val="none"/>
      </font>
      <border diagonalUp="0" diagonalDown="0">
        <left style="thin">
          <color auto="1"/>
        </left>
        <right style="thin">
          <color auto="1"/>
        </right>
        <top style="thin">
          <color auto="1"/>
        </top>
        <bottom style="thin">
          <color auto="1"/>
        </bottom>
        <vertical/>
        <horizontal/>
      </border>
      <protection locked="1" hidden="0"/>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outline="0">
        <top style="thin">
          <color auto="1"/>
        </top>
      </border>
    </dxf>
    <dxf>
      <border outline="0">
        <bottom style="thin">
          <color auto="1"/>
        </bottom>
      </border>
    </dxf>
    <dxf>
      <protection locked="1" hidden="0"/>
    </dxf>
    <dxf>
      <border outline="0">
        <bottom style="thin">
          <color auto="1"/>
        </bottom>
      </border>
    </dxf>
    <dxf>
      <font>
        <b/>
        <i val="0"/>
        <strike val="0"/>
        <condense val="0"/>
        <extend val="0"/>
        <outline val="0"/>
        <shadow val="0"/>
        <u val="none"/>
        <vertAlign val="baseline"/>
        <sz val="14"/>
        <color theme="1"/>
        <name val="Tw Cen MT"/>
        <family val="2"/>
        <scheme val="minor"/>
      </font>
      <alignment horizontal="center" vertical="center" textRotation="0" wrapText="1" indent="0" justifyLastLine="0" shrinkToFit="0" readingOrder="0"/>
      <border diagonalUp="0" diagonalDown="0">
        <left style="thin">
          <color auto="1"/>
        </left>
        <right style="thin">
          <color auto="1"/>
        </right>
        <top/>
        <bottom/>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top style="thin">
          <color auto="1"/>
        </top>
        <bottom style="thin">
          <color auto="1"/>
        </bottom>
        <vertical/>
        <horizontal/>
      </border>
      <protection locked="1" hidden="0"/>
    </dxf>
    <dxf>
      <font>
        <b val="0"/>
        <i val="0"/>
        <strike val="0"/>
        <condense val="0"/>
        <extend val="0"/>
        <outline val="0"/>
        <shadow val="0"/>
        <u val="none"/>
        <vertAlign val="baseline"/>
        <sz val="11"/>
        <color theme="1"/>
        <name val="Tw Cen MT"/>
        <family val="2"/>
        <scheme val="minor"/>
      </font>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ill>
        <patternFill patternType="none">
          <fgColor indexed="64"/>
          <bgColor indexed="65"/>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theme="1"/>
        <name val="Tw Cen MT"/>
        <family val="2"/>
        <scheme val="minor"/>
      </font>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thin">
          <color auto="1"/>
        </left>
        <right style="thin">
          <color auto="1"/>
        </right>
        <top style="thin">
          <color auto="1"/>
        </top>
        <bottom style="thin">
          <color auto="1"/>
        </bottom>
      </border>
    </dxf>
    <dxf>
      <protection locked="1" hidden="0"/>
    </dxf>
    <dxf>
      <border outline="0">
        <bottom style="thin">
          <color auto="1"/>
        </bottom>
      </border>
    </dxf>
    <dxf>
      <font>
        <b/>
        <i val="0"/>
        <strike val="0"/>
        <condense val="0"/>
        <extend val="0"/>
        <outline val="0"/>
        <shadow val="0"/>
        <u val="none"/>
        <vertAlign val="baseline"/>
        <sz val="14"/>
        <color theme="0"/>
        <name val="Tw Cen MT"/>
        <family val="2"/>
        <scheme val="minor"/>
      </font>
      <fill>
        <patternFill patternType="solid">
          <fgColor theme="4"/>
          <bgColor theme="4"/>
        </patternFill>
      </fill>
      <alignment horizontal="center" vertical="center" textRotation="0" wrapText="1" indent="0" justifyLastLine="0" shrinkToFit="0" readingOrder="0"/>
      <border diagonalUp="0" diagonalDown="0">
        <left style="thin">
          <color auto="1"/>
        </left>
        <right style="thin">
          <color auto="1"/>
        </right>
        <top/>
        <bottom/>
      </border>
      <protection locked="1" hidden="0"/>
    </dxf>
    <dxf>
      <font>
        <b val="0"/>
        <i val="0"/>
        <strike val="0"/>
        <condense val="0"/>
        <extend val="0"/>
        <outline val="0"/>
        <shadow val="0"/>
        <u val="none"/>
        <vertAlign val="baseline"/>
        <sz val="11"/>
        <color theme="1"/>
        <name val="Tw Cen MT"/>
        <family val="2"/>
        <scheme val="minor"/>
      </font>
      <fill>
        <patternFill patternType="solid">
          <fgColor theme="4" tint="0.79998168889431442"/>
          <bgColor theme="4" tint="0.79998168889431442"/>
        </patternFill>
      </fill>
      <border diagonalUp="0" diagonalDown="0">
        <left/>
        <right/>
        <top style="thin">
          <color auto="1"/>
        </top>
        <bottom style="thin">
          <color auto="1"/>
        </bottom>
        <vertical/>
        <horizontal/>
      </border>
      <protection locked="1" hidden="0"/>
    </dxf>
    <dxf>
      <border outline="0">
        <top style="thin">
          <color auto="1"/>
        </top>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Tw Cen MT"/>
        <family val="2"/>
        <scheme val="minor"/>
      </font>
      <fill>
        <patternFill patternType="solid">
          <fgColor theme="4" tint="0.79998168889431442"/>
          <bgColor theme="4" tint="0.79998168889431442"/>
        </patternFill>
      </fill>
      <protection locked="1" hidden="0"/>
    </dxf>
    <dxf>
      <border outline="0">
        <bottom style="thin">
          <color auto="1"/>
        </bottom>
      </border>
    </dxf>
    <dxf>
      <font>
        <b/>
        <i val="0"/>
        <strike val="0"/>
        <condense val="0"/>
        <extend val="0"/>
        <outline val="0"/>
        <shadow val="0"/>
        <u val="none"/>
        <vertAlign val="baseline"/>
        <sz val="14"/>
        <color theme="0"/>
        <name val="Tw Cen MT"/>
        <family val="2"/>
        <scheme val="minor"/>
      </font>
      <fill>
        <patternFill patternType="solid">
          <fgColor theme="4"/>
          <bgColor theme="4"/>
        </patternFill>
      </fill>
      <alignment horizontal="center" vertical="center" textRotation="0" wrapText="1" indent="0" justifyLastLine="0" shrinkToFit="0" readingOrder="0"/>
      <protection locked="1" hidden="0"/>
    </dxf>
    <dxf>
      <numFmt numFmtId="165" formatCode="&quot;$&quot;#,##0"/>
      <fill>
        <patternFill patternType="solid">
          <fgColor indexed="64"/>
          <bgColor theme="5" tint="0.79998168889431442"/>
        </patternFill>
      </fill>
      <alignment horizontal="center"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border diagonalUp="0" diagonalDown="0">
        <left style="thin">
          <color auto="1"/>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2"/>
        <color rgb="FF000000"/>
        <name val="Garamond"/>
        <family val="1"/>
        <scheme val="none"/>
      </font>
      <border diagonalUp="0" diagonalDown="0">
        <left style="thin">
          <color auto="1"/>
        </left>
        <right style="thin">
          <color auto="1"/>
        </right>
        <top style="thin">
          <color auto="1"/>
        </top>
        <bottom style="thin">
          <color auto="1"/>
        </bottom>
        <vertical/>
        <horizontal/>
      </border>
      <protection locked="1" hidden="0"/>
    </dxf>
    <dxf>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0"/>
    </dxf>
    <dxf>
      <border diagonalUp="0" diagonalDown="0">
        <left/>
        <right style="thin">
          <color auto="1"/>
        </right>
        <top style="thin">
          <color auto="1"/>
        </top>
        <bottom style="thin">
          <color auto="1"/>
        </bottom>
        <vertical/>
        <horizontal/>
      </border>
      <protection locked="1" hidden="0"/>
    </dxf>
    <dxf>
      <border outline="0">
        <top style="thin">
          <color auto="1"/>
        </top>
      </border>
    </dxf>
    <dxf>
      <border outline="0">
        <bottom style="thin">
          <color auto="1"/>
        </bottom>
      </border>
    </dxf>
    <dxf>
      <protection locked="1" hidden="0"/>
    </dxf>
    <dxf>
      <border outline="0">
        <bottom style="thin">
          <color auto="1"/>
        </bottom>
      </border>
    </dxf>
    <dxf>
      <font>
        <b/>
        <i val="0"/>
        <strike val="0"/>
        <condense val="0"/>
        <extend val="0"/>
        <outline val="0"/>
        <shadow val="0"/>
        <u val="none"/>
        <vertAlign val="baseline"/>
        <sz val="14"/>
        <color theme="1"/>
        <name val="Tw Cen MT"/>
        <family val="2"/>
        <scheme val="minor"/>
      </font>
      <alignment horizontal="center" vertical="center" textRotation="0" wrapText="1" indent="0" justifyLastLine="0" shrinkToFit="0" readingOrder="0"/>
      <border diagonalUp="0" diagonalDown="0">
        <left style="thin">
          <color auto="1"/>
        </left>
        <right style="thin">
          <color auto="1"/>
        </right>
        <top/>
        <bottom/>
      </border>
      <protection locked="1" hidden="0"/>
    </dxf>
    <dxf>
      <numFmt numFmtId="165" formatCode="&quot;$&quot;#,##0"/>
      <fill>
        <patternFill patternType="solid">
          <fgColor indexed="64"/>
          <bgColor theme="5" tint="0.79998168889431442"/>
        </patternFill>
      </fill>
      <alignment horizontal="center" vertical="bottom" textRotation="0" wrapText="0" indent="0" justifyLastLine="0" shrinkToFit="0" readingOrder="0"/>
      <border diagonalUp="0" diagonalDown="0">
        <left style="thin">
          <color auto="1"/>
        </left>
        <right/>
        <top style="thin">
          <color auto="1"/>
        </top>
        <bottom style="thin">
          <color auto="1"/>
        </bottom>
        <vertical/>
        <horizontal/>
      </border>
      <protection locked="1" hidden="0"/>
    </dxf>
    <dxf>
      <border diagonalUp="0" diagonalDown="0">
        <left style="thin">
          <color auto="1"/>
        </left>
        <right style="thin">
          <color auto="1"/>
        </right>
        <top style="thin">
          <color auto="1"/>
        </top>
        <bottom style="thin">
          <color auto="1"/>
        </bottom>
        <vertical/>
        <horizontal/>
      </border>
      <protection locked="1" hidden="0"/>
    </dxf>
    <dxf>
      <border diagonalUp="0" diagonalDown="0">
        <left style="thin">
          <color auto="1"/>
        </left>
        <right style="thin">
          <color auto="1"/>
        </right>
        <top style="thin">
          <color auto="1"/>
        </top>
        <bottom style="thin">
          <color auto="1"/>
        </bottom>
        <vertical/>
        <horizontal/>
      </border>
      <protection locked="1" hidden="0"/>
    </dxf>
    <dxf>
      <alignment textRotation="0" wrapText="1" indent="0" justifyLastLine="0" shrinkToFit="0" readingOrder="0"/>
      <border diagonalUp="0" diagonalDown="0">
        <left style="thin">
          <color auto="1"/>
        </left>
        <right style="thin">
          <color auto="1"/>
        </right>
        <top style="thin">
          <color auto="1"/>
        </top>
        <bottom style="thin">
          <color auto="1"/>
        </bottom>
      </border>
      <protection locked="1" hidden="0"/>
    </dxf>
    <dxf>
      <border diagonalUp="0" diagonalDown="0">
        <left/>
        <right style="thin">
          <color auto="1"/>
        </right>
        <top style="thin">
          <color auto="1"/>
        </top>
        <bottom style="thin">
          <color auto="1"/>
        </bottom>
        <vertical/>
        <horizontal/>
      </border>
      <protection locked="1" hidden="0"/>
    </dxf>
    <dxf>
      <border outline="0">
        <top style="thin">
          <color auto="1"/>
        </top>
      </border>
    </dxf>
    <dxf>
      <border outline="0">
        <left style="thin">
          <color auto="1"/>
        </left>
        <right style="thin">
          <color auto="1"/>
        </right>
        <top style="thin">
          <color auto="1"/>
        </top>
        <bottom style="thin">
          <color auto="1"/>
        </bottom>
      </border>
    </dxf>
    <dxf>
      <protection locked="1" hidden="0"/>
    </dxf>
    <dxf>
      <border outline="0">
        <bottom style="thin">
          <color auto="1"/>
        </bottom>
      </border>
    </dxf>
    <dxf>
      <font>
        <b/>
        <i val="0"/>
        <strike val="0"/>
        <condense val="0"/>
        <extend val="0"/>
        <outline val="0"/>
        <shadow val="0"/>
        <u val="none"/>
        <vertAlign val="baseline"/>
        <sz val="14"/>
        <color theme="1"/>
        <name val="Tw Cen MT"/>
        <family val="2"/>
        <scheme val="minor"/>
      </font>
      <alignment horizontal="center" vertical="center" textRotation="0" wrapText="1" indent="0" justifyLastLine="0" shrinkToFit="0" readingOrder="0"/>
      <border diagonalUp="0" diagonalDown="0">
        <left style="thin">
          <color auto="1"/>
        </left>
        <right style="thin">
          <color auto="1"/>
        </right>
        <top/>
        <bottom/>
      </border>
      <protection locked="1" hidden="0"/>
    </dxf>
  </dxfs>
  <tableStyles count="0" defaultTableStyle="TableStyleMedium2" defaultPivotStyle="PivotStyleLight16"/>
  <colors>
    <mruColors>
      <color rgb="FFFFFFCC"/>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4.xml"/><Relationship Id="rId26" Type="http://schemas.microsoft.com/office/2007/relationships/slicerCache" Target="slicerCaches/slicerCache2.xml"/><Relationship Id="rId21" Type="http://schemas.openxmlformats.org/officeDocument/2006/relationships/pivotCacheDefinition" Target="pivotCache/pivotCacheDefinition7.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microsoft.com/office/2007/relationships/slicerCache" Target="slicerCaches/slicerCache1.xml"/><Relationship Id="rId33"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0" Type="http://schemas.openxmlformats.org/officeDocument/2006/relationships/pivotCacheDefinition" Target="pivotCache/pivotCacheDefinition6.xml"/><Relationship Id="rId29" Type="http://schemas.microsoft.com/office/2007/relationships/slicerCache" Target="slicerCaches/slicerCache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10.xml"/><Relationship Id="rId32" Type="http://schemas.openxmlformats.org/officeDocument/2006/relationships/theme" Target="theme/theme1.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pivotCacheDefinition" Target="pivotCache/pivotCacheDefinition9.xml"/><Relationship Id="rId28" Type="http://schemas.microsoft.com/office/2007/relationships/slicerCache" Target="slicerCaches/slicerCache4.xml"/><Relationship Id="rId36" Type="http://schemas.openxmlformats.org/officeDocument/2006/relationships/powerPivotData" Target="model/item.data"/><Relationship Id="rId10" Type="http://schemas.openxmlformats.org/officeDocument/2006/relationships/worksheet" Target="worksheets/sheet10.xml"/><Relationship Id="rId19" Type="http://schemas.openxmlformats.org/officeDocument/2006/relationships/pivotCacheDefinition" Target="pivotCache/pivotCacheDefinition5.xml"/><Relationship Id="rId31" Type="http://schemas.microsoft.com/office/2007/relationships/slicerCache" Target="slicerCaches/slicerCache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8.xml"/><Relationship Id="rId27" Type="http://schemas.microsoft.com/office/2007/relationships/slicerCache" Target="slicerCaches/slicerCache3.xml"/><Relationship Id="rId30" Type="http://schemas.microsoft.com/office/2007/relationships/slicerCache" Target="slicerCaches/slicerCache6.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[Match your Benefit Plan_2025)_FINAL.xlsx]EE Pay Matrix 2025!PivotTable8</c:name>
    <c:fmtId val="6"/>
  </c:pivotSource>
  <c:chart>
    <c:autoTitleDeleted val="0"/>
    <c:pivotFmts>
      <c:pivotFmt>
        <c:idx val="0"/>
        <c:spPr>
          <a:solidFill>
            <a:schemeClr val="accent1"/>
          </a:solidFill>
          <a:ln>
            <a:noFill/>
          </a:ln>
          <a:effectLst/>
        </c:spPr>
        <c:marker>
          <c:spPr>
            <a:solidFill>
              <a:schemeClr val="accent1"/>
            </a:solidFill>
            <a:ln w="9525">
              <a:solidFill>
                <a:schemeClr val="accent1"/>
              </a:solidFill>
            </a:ln>
            <a:effectLst/>
          </c:spPr>
        </c:marker>
      </c:pivotFmt>
      <c:pivotFmt>
        <c:idx val="1"/>
        <c:spPr>
          <a:solidFill>
            <a:schemeClr val="accent1"/>
          </a:solidFill>
          <a:ln>
            <a:noFill/>
          </a:ln>
          <a:effectLst/>
        </c:spPr>
        <c:marker>
          <c:spPr>
            <a:solidFill>
              <a:schemeClr val="accent1"/>
            </a:solidFill>
            <a:ln w="9525">
              <a:solidFill>
                <a:schemeClr val="accent1"/>
              </a:solidFill>
            </a:ln>
            <a:effectLst/>
          </c:spPr>
        </c:marker>
      </c:pivotFmt>
      <c:pivotFmt>
        <c:idx val="2"/>
        <c:spPr>
          <a:solidFill>
            <a:schemeClr val="accent1"/>
          </a:solidFill>
          <a:ln>
            <a:noFill/>
          </a:ln>
          <a:effectLst/>
        </c:spPr>
        <c:marker>
          <c:spPr>
            <a:solidFill>
              <a:schemeClr val="accent1"/>
            </a:solidFill>
            <a:ln w="9525">
              <a:solidFill>
                <a:schemeClr val="accent1"/>
              </a:solidFill>
            </a:ln>
            <a:effectLst/>
          </c:spPr>
        </c:marker>
      </c:pivotFmt>
      <c:pivotFmt>
        <c:idx val="3"/>
        <c:spPr>
          <a:solidFill>
            <a:srgbClr val="C00000"/>
          </a:solidFill>
          <a:ln>
            <a:noFill/>
          </a:ln>
          <a:effectLst/>
        </c:spPr>
      </c:pivotFmt>
      <c:pivotFmt>
        <c:idx val="4"/>
        <c:spPr>
          <a:solidFill>
            <a:srgbClr val="C00000"/>
          </a:solidFill>
          <a:ln>
            <a:noFill/>
          </a:ln>
          <a:effectLst/>
        </c:spPr>
      </c:pivotFmt>
      <c:pivotFmt>
        <c:idx val="5"/>
        <c:spPr>
          <a:solidFill>
            <a:srgbClr val="C00000"/>
          </a:solidFill>
          <a:ln>
            <a:noFill/>
          </a:ln>
          <a:effectLst/>
        </c:spPr>
      </c:pivotFmt>
      <c:pivotFmt>
        <c:idx val="6"/>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1"/>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rgbClr val="C00000"/>
          </a:solidFill>
          <a:ln>
            <a:noFill/>
          </a:ln>
          <a:effectLst/>
        </c:spPr>
      </c:pivotFmt>
    </c:pivotFmts>
    <c:plotArea>
      <c:layout>
        <c:manualLayout>
          <c:layoutTarget val="inner"/>
          <c:xMode val="edge"/>
          <c:yMode val="edge"/>
          <c:x val="4.4296788482834993E-3"/>
          <c:y val="0.11759131827719242"/>
          <c:w val="0.98228128460686603"/>
          <c:h val="0.73336943197286586"/>
        </c:manualLayout>
      </c:layout>
      <c:barChart>
        <c:barDir val="col"/>
        <c:grouping val="clustered"/>
        <c:varyColors val="0"/>
        <c:ser>
          <c:idx val="1"/>
          <c:order val="1"/>
          <c:tx>
            <c:strRef>
              <c:f>'EE Pay Matrix 2025'!$K$1:$K$2</c:f>
              <c:strCache>
                <c:ptCount val="1"/>
                <c:pt idx="0">
                  <c:v>Kimball Electronics</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'EE Pay Matrix 2025'!$I$3:$I$5</c:f>
              <c:strCache>
                <c:ptCount val="3"/>
                <c:pt idx="0">
                  <c:v>Sum of 750 PLAN</c:v>
                </c:pt>
                <c:pt idx="1">
                  <c:v>Sum of 1800 PLAN</c:v>
                </c:pt>
                <c:pt idx="2">
                  <c:v>Sum of 2700 PLAN</c:v>
                </c:pt>
              </c:strCache>
            </c:strRef>
          </c:cat>
          <c:val>
            <c:numRef>
              <c:f>'EE Pay Matrix 2025'!$K$3:$K$5</c:f>
              <c:numCache>
                <c:formatCode>"$"#,##0.00</c:formatCode>
                <c:ptCount val="3"/>
                <c:pt idx="0">
                  <c:v>19672.12</c:v>
                </c:pt>
                <c:pt idx="1">
                  <c:v>19672.12</c:v>
                </c:pt>
                <c:pt idx="2">
                  <c:v>20731.88</c:v>
                </c:pt>
              </c:numCache>
            </c:numRef>
          </c:val>
          <c:extLst>
            <c:ext xmlns:c16="http://schemas.microsoft.com/office/drawing/2014/chart" uri="{C3380CC4-5D6E-409C-BE32-E72D297353CC}">
              <c16:uniqueId val="{00000000-9EAB-4755-AB53-3855E5727EAB}"/>
            </c:ext>
          </c:extLst>
        </c:ser>
        <c:dLbls>
          <c:dLblPos val="outEnd"/>
          <c:showLegendKey val="0"/>
          <c:showVal val="1"/>
          <c:showCatName val="0"/>
          <c:showSerName val="0"/>
          <c:showPercent val="0"/>
          <c:showBubbleSize val="0"/>
        </c:dLbls>
        <c:gapWidth val="219"/>
        <c:axId val="1273919952"/>
        <c:axId val="1273909968"/>
      </c:barChart>
      <c:lineChart>
        <c:grouping val="stacked"/>
        <c:varyColors val="0"/>
        <c:ser>
          <c:idx val="0"/>
          <c:order val="0"/>
          <c:tx>
            <c:strRef>
              <c:f>'EE Pay Matrix 2025'!$J$1:$J$2</c:f>
              <c:strCache>
                <c:ptCount val="1"/>
                <c:pt idx="0">
                  <c:v>Employee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'EE Pay Matrix 2025'!$I$3:$I$5</c:f>
              <c:strCache>
                <c:ptCount val="3"/>
                <c:pt idx="0">
                  <c:v>Sum of 750 PLAN</c:v>
                </c:pt>
                <c:pt idx="1">
                  <c:v>Sum of 1800 PLAN</c:v>
                </c:pt>
                <c:pt idx="2">
                  <c:v>Sum of 2700 PLAN</c:v>
                </c:pt>
              </c:strCache>
            </c:strRef>
          </c:cat>
          <c:val>
            <c:numRef>
              <c:f>'EE Pay Matrix 2025'!$J$3:$J$5</c:f>
              <c:numCache>
                <c:formatCode>"$"#,##0.00</c:formatCode>
                <c:ptCount val="3"/>
                <c:pt idx="0">
                  <c:v>4651</c:v>
                </c:pt>
                <c:pt idx="1">
                  <c:v>2407</c:v>
                </c:pt>
                <c:pt idx="2">
                  <c:v>1269</c:v>
                </c:pt>
              </c:numCache>
            </c:numRef>
          </c:val>
          <c:smooth val="0"/>
          <c:extLst>
            <c:ext xmlns:c16="http://schemas.microsoft.com/office/drawing/2014/chart" uri="{C3380CC4-5D6E-409C-BE32-E72D297353CC}">
              <c16:uniqueId val="{00000001-9EAB-4755-AB53-3855E5727EAB}"/>
            </c:ext>
          </c:extLst>
        </c:ser>
        <c:dLbls>
          <c:showLegendKey val="0"/>
          <c:showVal val="1"/>
          <c:showCatName val="0"/>
          <c:showSerName val="0"/>
          <c:showPercent val="0"/>
          <c:showBubbleSize val="0"/>
        </c:dLbls>
        <c:marker val="1"/>
        <c:smooth val="0"/>
        <c:axId val="1273919952"/>
        <c:axId val="1273909968"/>
      </c:lineChart>
      <c:catAx>
        <c:axId val="1273919952"/>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1273909968"/>
        <c:crosses val="autoZero"/>
        <c:auto val="1"/>
        <c:lblAlgn val="ctr"/>
        <c:lblOffset val="100"/>
        <c:noMultiLvlLbl val="0"/>
      </c:catAx>
      <c:valAx>
        <c:axId val="1273909968"/>
        <c:scaling>
          <c:orientation val="minMax"/>
        </c:scaling>
        <c:delete val="1"/>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crossAx val="1273919952"/>
        <c:crosses val="autoZero"/>
        <c:crossBetween val="between"/>
      </c:valAx>
      <c:spPr>
        <a:noFill/>
        <a:ln>
          <a:noFill/>
        </a:ln>
        <a:effectLst/>
      </c:spPr>
    </c:plotArea>
    <c:legend>
      <c:legendPos val="b"/>
      <c:layout>
        <c:manualLayout>
          <c:xMode val="edge"/>
          <c:yMode val="edge"/>
          <c:x val="0.13369451824214487"/>
          <c:y val="0.86152321217727457"/>
          <c:w val="0.39438041175085675"/>
          <c:h val="0.1154975971843061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'Dashboard MatchYour Plan'!$A$36</c:f>
              <c:strCache>
                <c:ptCount val="1"/>
                <c:pt idx="0">
                  <c:v>Overall Deductible</c:v>
                </c:pt>
              </c:strCache>
            </c:strRef>
          </c:tx>
          <c:spPr>
            <a:solidFill>
              <a:schemeClr val="accent4">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'Dashboard MatchYour Plan'!$B$34:$G$35</c15:sqref>
                  </c15:fullRef>
                  <c15:levelRef>
                    <c15:sqref>'Dashboard MatchYour Plan'!$B$34:$G$34</c15:sqref>
                  </c15:levelRef>
                </c:ext>
              </c:extLst>
              <c:f>'Dashboard MatchYour Plan'!$B$34:$G$34</c:f>
              <c:strCache>
                <c:ptCount val="6"/>
                <c:pt idx="0">
                  <c:v>750 PPO Plan</c:v>
                </c:pt>
                <c:pt idx="2">
                  <c:v>CDHP 1800 HSA</c:v>
                </c:pt>
                <c:pt idx="4">
                  <c:v>CDHP 2700 HSA</c:v>
                </c:pt>
              </c:strCache>
            </c:strRef>
          </c:cat>
          <c:val>
            <c:numRef>
              <c:f>'Dashboard MatchYour Plan'!$B$36:$G$36</c:f>
              <c:numCache>
                <c:formatCode>"$"#,##0</c:formatCode>
                <c:ptCount val="6"/>
                <c:pt idx="0">
                  <c:v>750</c:v>
                </c:pt>
                <c:pt idx="1">
                  <c:v>1500</c:v>
                </c:pt>
                <c:pt idx="2">
                  <c:v>1800</c:v>
                </c:pt>
                <c:pt idx="3">
                  <c:v>3600</c:v>
                </c:pt>
                <c:pt idx="4">
                  <c:v>2700</c:v>
                </c:pt>
                <c:pt idx="5">
                  <c:v>5400</c:v>
                </c:pt>
              </c:numCache>
            </c:numRef>
          </c:val>
          <c:extLst>
            <c:ext xmlns:c16="http://schemas.microsoft.com/office/drawing/2014/chart" uri="{C3380CC4-5D6E-409C-BE32-E72D297353CC}">
              <c16:uniqueId val="{00000000-9A3B-4E7A-90E4-F008D96BDB5A}"/>
            </c:ext>
          </c:extLst>
        </c:ser>
        <c:ser>
          <c:idx val="1"/>
          <c:order val="1"/>
          <c:tx>
            <c:strRef>
              <c:f>'Dashboard MatchYour Plan'!$A$37</c:f>
              <c:strCache>
                <c:ptCount val="1"/>
                <c:pt idx="0">
                  <c:v>Out-of-pocket limit</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'Dashboard MatchYour Plan'!$B$34:$G$35</c15:sqref>
                  </c15:fullRef>
                  <c15:levelRef>
                    <c15:sqref>'Dashboard MatchYour Plan'!$B$34:$G$34</c15:sqref>
                  </c15:levelRef>
                </c:ext>
              </c:extLst>
              <c:f>'Dashboard MatchYour Plan'!$B$34:$G$34</c:f>
              <c:strCache>
                <c:ptCount val="6"/>
                <c:pt idx="0">
                  <c:v>750 PPO Plan</c:v>
                </c:pt>
                <c:pt idx="2">
                  <c:v>CDHP 1800 HSA</c:v>
                </c:pt>
                <c:pt idx="4">
                  <c:v>CDHP 2700 HSA</c:v>
                </c:pt>
              </c:strCache>
            </c:strRef>
          </c:cat>
          <c:val>
            <c:numRef>
              <c:f>'Dashboard MatchYour Plan'!$B$37:$G$37</c:f>
              <c:numCache>
                <c:formatCode>"$"#,##0</c:formatCode>
                <c:ptCount val="6"/>
                <c:pt idx="0">
                  <c:v>3000</c:v>
                </c:pt>
                <c:pt idx="1">
                  <c:v>6000</c:v>
                </c:pt>
                <c:pt idx="2">
                  <c:v>3500</c:v>
                </c:pt>
                <c:pt idx="3">
                  <c:v>6500</c:v>
                </c:pt>
                <c:pt idx="4">
                  <c:v>6000</c:v>
                </c:pt>
                <c:pt idx="5">
                  <c:v>6000</c:v>
                </c:pt>
              </c:numCache>
            </c:numRef>
          </c:val>
          <c:extLst>
            <c:ext xmlns:c16="http://schemas.microsoft.com/office/drawing/2014/chart" uri="{C3380CC4-5D6E-409C-BE32-E72D297353CC}">
              <c16:uniqueId val="{00000001-9A3B-4E7A-90E4-F008D96BDB5A}"/>
            </c:ext>
          </c:extLst>
        </c:ser>
        <c:dLbls>
          <c:dLblPos val="outEnd"/>
          <c:showLegendKey val="0"/>
          <c:showVal val="1"/>
          <c:showCatName val="0"/>
          <c:showSerName val="0"/>
          <c:showPercent val="0"/>
          <c:showBubbleSize val="0"/>
        </c:dLbls>
        <c:gapWidth val="182"/>
        <c:axId val="1771169935"/>
        <c:axId val="1771168271"/>
      </c:barChart>
      <c:catAx>
        <c:axId val="1771169935"/>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71168271"/>
        <c:crosses val="autoZero"/>
        <c:auto val="1"/>
        <c:lblAlgn val="ctr"/>
        <c:lblOffset val="100"/>
        <c:noMultiLvlLbl val="0"/>
      </c:catAx>
      <c:valAx>
        <c:axId val="1771168271"/>
        <c:scaling>
          <c:orientation val="minMax"/>
        </c:scaling>
        <c:delete val="1"/>
        <c:axPos val="b"/>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crossAx val="17711699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sz="2400" b="1" i="0" baseline="0">
                <a:solidFill>
                  <a:srgbClr val="C00000"/>
                </a:solidFill>
                <a:effectLst/>
              </a:rPr>
              <a:t>Total Estimated Medical Plan</a:t>
            </a:r>
            <a:endParaRPr lang="en-US" sz="2400">
              <a:solidFill>
                <a:srgbClr val="C00000"/>
              </a:solidFill>
              <a:effectLst/>
            </a:endParaRPr>
          </a:p>
          <a:p>
            <a:pPr>
              <a:defRPr/>
            </a:pPr>
            <a:r>
              <a:rPr lang="en-US" sz="2400" b="1" i="0" baseline="0">
                <a:solidFill>
                  <a:srgbClr val="C00000"/>
                </a:solidFill>
                <a:effectLst/>
              </a:rPr>
              <a:t>Employee Annual Cost</a:t>
            </a:r>
            <a:endParaRPr lang="en-US" sz="2400">
              <a:solidFill>
                <a:srgbClr val="C00000"/>
              </a:solidFill>
              <a:effectLst/>
            </a:endParaRPr>
          </a:p>
        </c:rich>
      </c:tx>
      <c:layout>
        <c:manualLayout>
          <c:xMode val="edge"/>
          <c:yMode val="edge"/>
          <c:x val="0.31001890850759661"/>
          <c:y val="2.4325671321489221E-2"/>
        </c:manualLayout>
      </c:layout>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n-US"/>
        </a:p>
      </c:txPr>
    </c:title>
    <c:autoTitleDeleted val="0"/>
    <c:plotArea>
      <c:layout/>
      <c:barChart>
        <c:barDir val="col"/>
        <c:grouping val="clustered"/>
        <c:varyColors val="0"/>
        <c:ser>
          <c:idx val="0"/>
          <c:order val="0"/>
          <c:tx>
            <c:strRef>
              <c:f>'Dashboard MatchYour Plan'!$A$118</c:f>
              <c:strCache>
                <c:ptCount val="1"/>
                <c:pt idx="0">
                  <c:v>Total Estimated annual cost (including premium costs)</c:v>
                </c:pt>
              </c:strCache>
            </c:strRef>
          </c:tx>
          <c:spPr>
            <a:gradFill>
              <a:gsLst>
                <a:gs pos="0">
                  <a:schemeClr val="accent6"/>
                </a:gs>
                <a:gs pos="100000">
                  <a:schemeClr val="accent6">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solidFill>
                <a:sysClr val="windowText" lastClr="000000">
                  <a:lumMod val="65000"/>
                  <a:lumOff val="35000"/>
                  <a:alpha val="75000"/>
                </a:sysClr>
              </a:solidFill>
              <a:ln>
                <a:noFill/>
              </a:ln>
              <a:effectLst/>
            </c:spPr>
            <c:txPr>
              <a:bodyPr rot="0" spcFirstLastPara="1" vertOverflow="clip" horzOverflow="clip" vert="horz" wrap="square" lIns="38100" tIns="19050" rIns="38100" bIns="19050" anchor="ctr" anchorCtr="1">
                <a:spAutoFit/>
              </a:bodyPr>
              <a:lstStyle/>
              <a:p>
                <a:pPr>
                  <a:defRPr sz="1800" b="1" i="0" u="none" strike="noStrike" kern="1200" baseline="0">
                    <a:solidFill>
                      <a:schemeClr val="lt1"/>
                    </a:solidFill>
                    <a:latin typeface="+mn-lt"/>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strRef>
              <c:f>'Dashboard MatchYour Plan'!$B$117:$D$117</c:f>
              <c:strCache>
                <c:ptCount val="3"/>
                <c:pt idx="0">
                  <c:v>750 PPO Plan</c:v>
                </c:pt>
                <c:pt idx="1">
                  <c:v>CDHP 1800 HSA</c:v>
                </c:pt>
                <c:pt idx="2">
                  <c:v>CDHP 2700 HSA</c:v>
                </c:pt>
              </c:strCache>
            </c:strRef>
          </c:cat>
          <c:val>
            <c:numRef>
              <c:f>'Dashboard MatchYour Plan'!$B$118:$D$118</c:f>
              <c:numCache>
                <c:formatCode>"$"#,##0.00</c:formatCode>
                <c:ptCount val="3"/>
                <c:pt idx="0">
                  <c:v>5292</c:v>
                </c:pt>
                <c:pt idx="1">
                  <c:v>4609</c:v>
                </c:pt>
                <c:pt idx="2">
                  <c:v>6595</c:v>
                </c:pt>
              </c:numCache>
            </c:numRef>
          </c:val>
          <c:extLst>
            <c:ext xmlns:c16="http://schemas.microsoft.com/office/drawing/2014/chart" uri="{C3380CC4-5D6E-409C-BE32-E72D297353CC}">
              <c16:uniqueId val="{00000000-1282-4986-A2F6-E4AD7AE79AA6}"/>
            </c:ext>
          </c:extLst>
        </c:ser>
        <c:dLbls>
          <c:dLblPos val="inEnd"/>
          <c:showLegendKey val="0"/>
          <c:showVal val="1"/>
          <c:showCatName val="0"/>
          <c:showSerName val="0"/>
          <c:showPercent val="0"/>
          <c:showBubbleSize val="0"/>
        </c:dLbls>
        <c:gapWidth val="41"/>
        <c:axId val="2033296463"/>
        <c:axId val="2033283151"/>
      </c:barChart>
      <c:catAx>
        <c:axId val="2033296463"/>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en-US"/>
          </a:p>
        </c:txPr>
        <c:crossAx val="2033283151"/>
        <c:crosses val="autoZero"/>
        <c:auto val="1"/>
        <c:lblAlgn val="ctr"/>
        <c:lblOffset val="100"/>
        <c:noMultiLvlLbl val="0"/>
      </c:catAx>
      <c:valAx>
        <c:axId val="2033283151"/>
        <c:scaling>
          <c:orientation val="minMax"/>
        </c:scaling>
        <c:delete val="1"/>
        <c:axPos val="l"/>
        <c:majorGridlines>
          <c:spPr>
            <a:ln w="9525" cap="flat" cmpd="sng" algn="ctr">
              <a:solidFill>
                <a:schemeClr val="dk1">
                  <a:lumMod val="15000"/>
                  <a:lumOff val="85000"/>
                </a:schemeClr>
              </a:solidFill>
              <a:round/>
            </a:ln>
            <a:effectLst/>
          </c:spPr>
        </c:majorGridlines>
        <c:numFmt formatCode="&quot;$&quot;#,##0.00" sourceLinked="1"/>
        <c:majorTickMark val="none"/>
        <c:minorTickMark val="none"/>
        <c:tickLblPos val="nextTo"/>
        <c:crossAx val="20332964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[Match your Benefit Plan_2025)_FINAL.xlsx]EE Pay Matrix 2025!PivotTable8</c:name>
    <c:fmtId val="0"/>
  </c:pivotSource>
  <c:chart>
    <c:autoTitleDeleted val="0"/>
    <c:pivotFmts>
      <c:pivotFmt>
        <c:idx val="0"/>
        <c:spPr>
          <a:solidFill>
            <a:schemeClr val="accent1"/>
          </a:solidFill>
          <a:ln>
            <a:noFill/>
          </a:ln>
          <a:effectLst/>
        </c:spPr>
        <c:marker>
          <c:spPr>
            <a:solidFill>
              <a:schemeClr val="accent1"/>
            </a:solidFill>
            <a:ln w="9525">
              <a:solidFill>
                <a:schemeClr val="accent1"/>
              </a:solidFill>
            </a:ln>
            <a:effectLst/>
          </c:spPr>
        </c:marker>
      </c:pivotFmt>
      <c:pivotFmt>
        <c:idx val="1"/>
        <c:spPr>
          <a:solidFill>
            <a:schemeClr val="accent1"/>
          </a:solidFill>
          <a:ln>
            <a:noFill/>
          </a:ln>
          <a:effectLst/>
        </c:spPr>
        <c:marker>
          <c:spPr>
            <a:solidFill>
              <a:schemeClr val="accent1"/>
            </a:solidFill>
            <a:ln w="9525">
              <a:solidFill>
                <a:schemeClr val="accent1"/>
              </a:solidFill>
            </a:ln>
            <a:effectLst/>
          </c:spPr>
        </c:marker>
      </c:pivotFmt>
      <c:pivotFmt>
        <c:idx val="2"/>
        <c:spPr>
          <a:solidFill>
            <a:schemeClr val="accent1"/>
          </a:solidFill>
          <a:ln>
            <a:noFill/>
          </a:ln>
          <a:effectLst/>
        </c:spPr>
        <c:marker>
          <c:spPr>
            <a:solidFill>
              <a:schemeClr val="accent1"/>
            </a:solidFill>
            <a:ln w="9525">
              <a:solidFill>
                <a:schemeClr val="accent1"/>
              </a:solidFill>
            </a:ln>
            <a:effectLst/>
          </c:spPr>
        </c:marker>
      </c:pivotFmt>
      <c:pivotFmt>
        <c:idx val="3"/>
        <c:spPr>
          <a:solidFill>
            <a:srgbClr val="C00000"/>
          </a:solidFill>
          <a:ln>
            <a:noFill/>
          </a:ln>
          <a:effectLst/>
        </c:spPr>
      </c:pivotFmt>
      <c:pivotFmt>
        <c:idx val="4"/>
        <c:spPr>
          <a:solidFill>
            <a:srgbClr val="C00000"/>
          </a:solidFill>
          <a:ln>
            <a:noFill/>
          </a:ln>
          <a:effectLst/>
        </c:spPr>
      </c:pivotFmt>
      <c:pivotFmt>
        <c:idx val="5"/>
        <c:spPr>
          <a:solidFill>
            <a:srgbClr val="C00000"/>
          </a:solidFill>
          <a:ln>
            <a:noFill/>
          </a:ln>
          <a:effectLst/>
        </c:spPr>
      </c:pivotFmt>
      <c:pivotFmt>
        <c:idx val="6"/>
        <c:spPr>
          <a:solidFill>
            <a:srgbClr val="C00000"/>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1"/>
          <c:order val="1"/>
          <c:tx>
            <c:strRef>
              <c:f>'EE Pay Matrix 2025'!$K$1:$K$2</c:f>
              <c:strCache>
                <c:ptCount val="1"/>
                <c:pt idx="0">
                  <c:v>Kimball Electronics</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'EE Pay Matrix 2025'!$I$3:$I$5</c:f>
              <c:strCache>
                <c:ptCount val="3"/>
                <c:pt idx="0">
                  <c:v>Sum of 750 PLAN</c:v>
                </c:pt>
                <c:pt idx="1">
                  <c:v>Sum of 1800 PLAN</c:v>
                </c:pt>
                <c:pt idx="2">
                  <c:v>Sum of 2700 PLAN</c:v>
                </c:pt>
              </c:strCache>
            </c:strRef>
          </c:cat>
          <c:val>
            <c:numRef>
              <c:f>'EE Pay Matrix 2025'!$K$3:$K$5</c:f>
              <c:numCache>
                <c:formatCode>"$"#,##0.00</c:formatCode>
                <c:ptCount val="3"/>
                <c:pt idx="0">
                  <c:v>19672.12</c:v>
                </c:pt>
                <c:pt idx="1">
                  <c:v>19672.12</c:v>
                </c:pt>
                <c:pt idx="2">
                  <c:v>20731.88</c:v>
                </c:pt>
              </c:numCache>
            </c:numRef>
          </c:val>
          <c:extLst>
            <c:ext xmlns:c16="http://schemas.microsoft.com/office/drawing/2014/chart" uri="{C3380CC4-5D6E-409C-BE32-E72D297353CC}">
              <c16:uniqueId val="{00000001-D20E-4E48-89ED-CF79F2DD5C82}"/>
            </c:ext>
          </c:extLst>
        </c:ser>
        <c:dLbls>
          <c:dLblPos val="outEnd"/>
          <c:showLegendKey val="0"/>
          <c:showVal val="1"/>
          <c:showCatName val="0"/>
          <c:showSerName val="0"/>
          <c:showPercent val="0"/>
          <c:showBubbleSize val="0"/>
        </c:dLbls>
        <c:gapWidth val="219"/>
        <c:axId val="1273919952"/>
        <c:axId val="1273909968"/>
      </c:barChart>
      <c:lineChart>
        <c:grouping val="stacked"/>
        <c:varyColors val="0"/>
        <c:ser>
          <c:idx val="0"/>
          <c:order val="0"/>
          <c:tx>
            <c:strRef>
              <c:f>'EE Pay Matrix 2025'!$J$1:$J$2</c:f>
              <c:strCache>
                <c:ptCount val="1"/>
                <c:pt idx="0">
                  <c:v>Employee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'EE Pay Matrix 2025'!$I$3:$I$5</c:f>
              <c:strCache>
                <c:ptCount val="3"/>
                <c:pt idx="0">
                  <c:v>Sum of 750 PLAN</c:v>
                </c:pt>
                <c:pt idx="1">
                  <c:v>Sum of 1800 PLAN</c:v>
                </c:pt>
                <c:pt idx="2">
                  <c:v>Sum of 2700 PLAN</c:v>
                </c:pt>
              </c:strCache>
            </c:strRef>
          </c:cat>
          <c:val>
            <c:numRef>
              <c:f>'EE Pay Matrix 2025'!$J$3:$J$5</c:f>
              <c:numCache>
                <c:formatCode>"$"#,##0.00</c:formatCode>
                <c:ptCount val="3"/>
                <c:pt idx="0">
                  <c:v>4651</c:v>
                </c:pt>
                <c:pt idx="1">
                  <c:v>2407</c:v>
                </c:pt>
                <c:pt idx="2">
                  <c:v>1269</c:v>
                </c:pt>
              </c:numCache>
            </c:numRef>
          </c:val>
          <c:smooth val="0"/>
          <c:extLst>
            <c:ext xmlns:c16="http://schemas.microsoft.com/office/drawing/2014/chart" uri="{C3380CC4-5D6E-409C-BE32-E72D297353CC}">
              <c16:uniqueId val="{00000000-D20E-4E48-89ED-CF79F2DD5C82}"/>
            </c:ext>
          </c:extLst>
        </c:ser>
        <c:dLbls>
          <c:showLegendKey val="0"/>
          <c:showVal val="0"/>
          <c:showCatName val="0"/>
          <c:showSerName val="0"/>
          <c:showPercent val="0"/>
          <c:showBubbleSize val="0"/>
        </c:dLbls>
        <c:marker val="1"/>
        <c:smooth val="0"/>
        <c:axId val="1273919952"/>
        <c:axId val="1273909968"/>
      </c:lineChart>
      <c:catAx>
        <c:axId val="1273919952"/>
        <c:scaling>
          <c:orientation val="minMax"/>
        </c:scaling>
        <c:delete val="1"/>
        <c:axPos val="b"/>
        <c:numFmt formatCode="General" sourceLinked="1"/>
        <c:majorTickMark val="out"/>
        <c:minorTickMark val="none"/>
        <c:tickLblPos val="nextTo"/>
        <c:crossAx val="1273909968"/>
        <c:crosses val="autoZero"/>
        <c:auto val="1"/>
        <c:lblAlgn val="ctr"/>
        <c:lblOffset val="100"/>
        <c:noMultiLvlLbl val="0"/>
      </c:catAx>
      <c:valAx>
        <c:axId val="1273909968"/>
        <c:scaling>
          <c:orientation val="minMax"/>
        </c:scaling>
        <c:delete val="1"/>
        <c:axPos val="l"/>
        <c:majorGridlines>
          <c:spPr>
            <a:ln w="9525" cap="flat" cmpd="sng" algn="ctr">
              <a:solidFill>
                <a:schemeClr val="tx1">
                  <a:lumMod val="15000"/>
                  <a:lumOff val="85000"/>
                </a:schemeClr>
              </a:solidFill>
              <a:round/>
            </a:ln>
            <a:effectLst/>
          </c:spPr>
        </c:majorGridlines>
        <c:numFmt formatCode="&quot;$&quot;#,##0.00" sourceLinked="1"/>
        <c:majorTickMark val="out"/>
        <c:minorTickMark val="none"/>
        <c:tickLblPos val="nextTo"/>
        <c:crossAx val="12739199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chart" Target="../charts/chart3.xml"/><Relationship Id="rId4"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0</xdr:rowOff>
    </xdr:from>
    <xdr:to>
      <xdr:col>1</xdr:col>
      <xdr:colOff>243168</xdr:colOff>
      <xdr:row>7</xdr:row>
      <xdr:rowOff>53090</xdr:rowOff>
    </xdr:to>
    <xdr:pic>
      <xdr:nvPicPr>
        <xdr:cNvPr id="2"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0"/>
          <a:ext cx="2171700" cy="1310390"/>
        </a:xfrm>
        <a:prstGeom prst="rect">
          <a:avLst/>
        </a:prstGeom>
        <a:solidFill>
          <a:schemeClr val="bg2"/>
        </a:solidFill>
      </xdr:spPr>
    </xdr:pic>
    <xdr:clientData/>
  </xdr:twoCellAnchor>
  <xdr:twoCellAnchor>
    <xdr:from>
      <xdr:col>5</xdr:col>
      <xdr:colOff>1143000</xdr:colOff>
      <xdr:row>3</xdr:row>
      <xdr:rowOff>146049</xdr:rowOff>
    </xdr:from>
    <xdr:to>
      <xdr:col>7</xdr:col>
      <xdr:colOff>392206</xdr:colOff>
      <xdr:row>8</xdr:row>
      <xdr:rowOff>123549</xdr:rowOff>
    </xdr:to>
    <xdr:sp macro="" textlink="">
      <xdr:nvSpPr>
        <xdr:cNvPr id="3" name="TextBox 5">
          <a:extLst>
            <a:ext uri="{FF2B5EF4-FFF2-40B4-BE49-F238E27FC236}">
              <a16:creationId xmlns:a16="http://schemas.microsoft.com/office/drawing/2014/main" id="{313CB4A9-A545-0B92-3DB2-CFDB7C9AE147}"/>
            </a:ext>
          </a:extLst>
        </xdr:cNvPr>
        <xdr:cNvSpPr txBox="1"/>
      </xdr:nvSpPr>
      <xdr:spPr>
        <a:xfrm>
          <a:off x="10892118" y="683931"/>
          <a:ext cx="3148853" cy="694677"/>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800" b="0">
              <a:solidFill>
                <a:schemeClr val="tx1"/>
              </a:solidFill>
              <a:effectLst>
                <a:outerShdw blurRad="63500" sx="102000" sy="102000" algn="ctr" rotWithShape="0">
                  <a:prstClr val="black">
                    <a:alpha val="40000"/>
                  </a:prstClr>
                </a:outerShdw>
              </a:effectLst>
              <a:latin typeface="ADLaM Display" panose="02010000000000000000" pitchFamily="2" charset="0"/>
              <a:ea typeface="ADLaM Display" panose="02010000000000000000" pitchFamily="2" charset="0"/>
              <a:cs typeface="ADLaM Display" panose="02010000000000000000" pitchFamily="2" charset="0"/>
            </a:rPr>
            <a:t>Open Enrollment 2025</a:t>
          </a:r>
        </a:p>
        <a:p>
          <a:r>
            <a:rPr lang="en-US" sz="1800" b="0">
              <a:solidFill>
                <a:schemeClr val="tx1"/>
              </a:solidFill>
              <a:effectLst>
                <a:outerShdw blurRad="63500" sx="102000" sy="102000" algn="ctr" rotWithShape="0">
                  <a:prstClr val="black">
                    <a:alpha val="40000"/>
                  </a:prstClr>
                </a:outerShdw>
              </a:effectLst>
              <a:latin typeface="ADLaM Display" panose="02010000000000000000" pitchFamily="2" charset="0"/>
              <a:ea typeface="ADLaM Display" panose="02010000000000000000" pitchFamily="2" charset="0"/>
              <a:cs typeface="ADLaM Display" panose="02010000000000000000" pitchFamily="2" charset="0"/>
            </a:rPr>
            <a:t>Match Your Medical Plan</a:t>
          </a:r>
        </a:p>
      </xdr:txBody>
    </xdr:sp>
    <xdr:clientData/>
  </xdr:twoCellAnchor>
  <xdr:twoCellAnchor>
    <xdr:from>
      <xdr:col>0</xdr:col>
      <xdr:colOff>0</xdr:colOff>
      <xdr:row>9</xdr:row>
      <xdr:rowOff>257735</xdr:rowOff>
    </xdr:from>
    <xdr:to>
      <xdr:col>12</xdr:col>
      <xdr:colOff>515470</xdr:colOff>
      <xdr:row>10</xdr:row>
      <xdr:rowOff>28575</xdr:rowOff>
    </xdr:to>
    <xdr:cxnSp macro="">
      <xdr:nvCxnSpPr>
        <xdr:cNvPr id="17" name="Straight Connector 16">
          <a:extLst>
            <a:ext uri="{FF2B5EF4-FFF2-40B4-BE49-F238E27FC236}">
              <a16:creationId xmlns:a16="http://schemas.microsoft.com/office/drawing/2014/main" id="{81854EE8-50F1-6228-924B-9C9E1590A1BB}"/>
            </a:ext>
          </a:extLst>
        </xdr:cNvPr>
        <xdr:cNvCxnSpPr/>
      </xdr:nvCxnSpPr>
      <xdr:spPr>
        <a:xfrm flipV="1">
          <a:off x="0" y="1972235"/>
          <a:ext cx="18848294" cy="50987"/>
        </a:xfrm>
        <a:prstGeom prst="line">
          <a:avLst/>
        </a:prstGeom>
        <a:ln w="38100">
          <a:solidFill>
            <a:schemeClr val="tx1"/>
          </a:solidFill>
        </a:ln>
        <a:effectLst>
          <a:outerShdw blurRad="50800" dist="38100" dir="16200000"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495300</xdr:colOff>
      <xdr:row>0</xdr:row>
      <xdr:rowOff>0</xdr:rowOff>
    </xdr:from>
    <xdr:to>
      <xdr:col>7</xdr:col>
      <xdr:colOff>496378</xdr:colOff>
      <xdr:row>4</xdr:row>
      <xdr:rowOff>111443</xdr:rowOff>
    </xdr:to>
    <xdr:pic>
      <xdr:nvPicPr>
        <xdr:cNvPr id="19" name="Picture 18">
          <a:extLst>
            <a:ext uri="{FF2B5EF4-FFF2-40B4-BE49-F238E27FC236}">
              <a16:creationId xmlns:a16="http://schemas.microsoft.com/office/drawing/2014/main" id="{AAECF734-AF6A-4CDA-BA5E-1DC510DB91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34225" y="0"/>
          <a:ext cx="3906328" cy="832168"/>
        </a:xfrm>
        <a:prstGeom prst="rect">
          <a:avLst/>
        </a:prstGeom>
      </xdr:spPr>
    </xdr:pic>
    <xdr:clientData/>
  </xdr:twoCellAnchor>
  <xdr:twoCellAnchor>
    <xdr:from>
      <xdr:col>0</xdr:col>
      <xdr:colOff>80818</xdr:colOff>
      <xdr:row>10</xdr:row>
      <xdr:rowOff>107950</xdr:rowOff>
    </xdr:from>
    <xdr:to>
      <xdr:col>5</xdr:col>
      <xdr:colOff>137968</xdr:colOff>
      <xdr:row>12</xdr:row>
      <xdr:rowOff>114300</xdr:rowOff>
    </xdr:to>
    <xdr:sp macro="" textlink="">
      <xdr:nvSpPr>
        <xdr:cNvPr id="21" name="Rectangle: Rounded Corners 20">
          <a:extLst>
            <a:ext uri="{FF2B5EF4-FFF2-40B4-BE49-F238E27FC236}">
              <a16:creationId xmlns:a16="http://schemas.microsoft.com/office/drawing/2014/main" id="{90C78A4E-8382-DDFD-BC68-09EBB74E85AA}"/>
            </a:ext>
          </a:extLst>
        </xdr:cNvPr>
        <xdr:cNvSpPr/>
      </xdr:nvSpPr>
      <xdr:spPr>
        <a:xfrm>
          <a:off x="80818" y="2102597"/>
          <a:ext cx="9963150" cy="364938"/>
        </a:xfrm>
        <a:prstGeom prst="roundRect">
          <a:avLst/>
        </a:prstGeom>
        <a:solidFill>
          <a:schemeClr val="accent4">
            <a:lumMod val="40000"/>
            <a:lumOff val="60000"/>
          </a:schemeClr>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600"/>
            <a:t>Choose </a:t>
          </a:r>
          <a:r>
            <a:rPr lang="en-US" sz="1600">
              <a:solidFill>
                <a:schemeClr val="lt1"/>
              </a:solidFill>
              <a:latin typeface="+mn-lt"/>
              <a:ea typeface="+mn-ea"/>
              <a:cs typeface="+mn-cs"/>
            </a:rPr>
            <a:t>the person(s) you want to insure </a:t>
          </a:r>
          <a:r>
            <a:rPr lang="en-US" sz="1600" baseline="0"/>
            <a:t>and the pay frequency of the Medical Plan for Open Enrollment in 2025:</a:t>
          </a:r>
          <a:endParaRPr lang="en-US" sz="1600"/>
        </a:p>
      </xdr:txBody>
    </xdr:sp>
    <xdr:clientData/>
  </xdr:twoCellAnchor>
  <xdr:twoCellAnchor editAs="oneCell">
    <xdr:from>
      <xdr:col>0</xdr:col>
      <xdr:colOff>1343024</xdr:colOff>
      <xdr:row>13</xdr:row>
      <xdr:rowOff>1</xdr:rowOff>
    </xdr:from>
    <xdr:to>
      <xdr:col>4</xdr:col>
      <xdr:colOff>1831042</xdr:colOff>
      <xdr:row>16</xdr:row>
      <xdr:rowOff>53976</xdr:rowOff>
    </xdr:to>
    <mc:AlternateContent xmlns:mc="http://schemas.openxmlformats.org/markup-compatibility/2006" xmlns:a14="http://schemas.microsoft.com/office/drawing/2010/main">
      <mc:Choice Requires="a14">
        <xdr:graphicFrame macro="">
          <xdr:nvGraphicFramePr>
            <xdr:cNvPr id="22" name="Insured person(s) 1">
              <a:extLst>
                <a:ext uri="{FF2B5EF4-FFF2-40B4-BE49-F238E27FC236}">
                  <a16:creationId xmlns:a16="http://schemas.microsoft.com/office/drawing/2014/main" id="{0E85FB83-0CDA-4D4C-9DD6-4FB4D8E498B4}"/>
                </a:ext>
              </a:extLst>
            </xdr:cNvPr>
            <xdr:cNvGraphicFramePr/>
          </xdr:nvGraphicFramePr>
          <xdr:xfrm>
            <a:off x="0" y="0"/>
            <a:ext cx="0" cy="0"/>
          </xdr:xfrm>
          <a:graphic>
            <a:graphicData uri="http://schemas.microsoft.com/office/drawing/2010/slicer">
              <sle:slicer xmlns:sle="http://schemas.microsoft.com/office/drawing/2010/slicer" name="Insured person(s) 1"/>
            </a:graphicData>
          </a:graphic>
        </xdr:graphicFrame>
      </mc:Choice>
      <mc:Fallback xmlns="">
        <xdr:sp macro="" textlink="">
          <xdr:nvSpPr>
            <xdr:cNvPr id="0" name=""/>
            <xdr:cNvSpPr>
              <a:spLocks noTextEdit="1"/>
            </xdr:cNvSpPr>
          </xdr:nvSpPr>
          <xdr:spPr>
            <a:xfrm>
              <a:off x="1343024" y="2066926"/>
              <a:ext cx="8458201" cy="5905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1447800</xdr:colOff>
      <xdr:row>16</xdr:row>
      <xdr:rowOff>57151</xdr:rowOff>
    </xdr:from>
    <xdr:to>
      <xdr:col>5</xdr:col>
      <xdr:colOff>17145</xdr:colOff>
      <xdr:row>19</xdr:row>
      <xdr:rowOff>73026</xdr:rowOff>
    </xdr:to>
    <mc:AlternateContent xmlns:mc="http://schemas.openxmlformats.org/markup-compatibility/2006" xmlns:a14="http://schemas.microsoft.com/office/drawing/2010/main">
      <mc:Choice Requires="a14">
        <xdr:graphicFrame macro="">
          <xdr:nvGraphicFramePr>
            <xdr:cNvPr id="24" name="Pay frequency 1">
              <a:extLst>
                <a:ext uri="{FF2B5EF4-FFF2-40B4-BE49-F238E27FC236}">
                  <a16:creationId xmlns:a16="http://schemas.microsoft.com/office/drawing/2014/main" id="{B56E135C-E2DF-4DFA-8EF9-11035723B6C7}"/>
                </a:ext>
              </a:extLst>
            </xdr:cNvPr>
            <xdr:cNvGraphicFramePr/>
          </xdr:nvGraphicFramePr>
          <xdr:xfrm>
            <a:off x="0" y="0"/>
            <a:ext cx="0" cy="0"/>
          </xdr:xfrm>
          <a:graphic>
            <a:graphicData uri="http://schemas.microsoft.com/office/drawing/2010/slicer">
              <sle:slicer xmlns:sle="http://schemas.microsoft.com/office/drawing/2010/slicer" name="Pay frequency 1"/>
            </a:graphicData>
          </a:graphic>
        </xdr:graphicFrame>
      </mc:Choice>
      <mc:Fallback xmlns="">
        <xdr:sp macro="" textlink="">
          <xdr:nvSpPr>
            <xdr:cNvPr id="0" name=""/>
            <xdr:cNvSpPr>
              <a:spLocks noTextEdit="1"/>
            </xdr:cNvSpPr>
          </xdr:nvSpPr>
          <xdr:spPr>
            <a:xfrm>
              <a:off x="3400425" y="2667001"/>
              <a:ext cx="6370320" cy="5524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0</xdr:col>
      <xdr:colOff>0</xdr:colOff>
      <xdr:row>25</xdr:row>
      <xdr:rowOff>168088</xdr:rowOff>
    </xdr:from>
    <xdr:to>
      <xdr:col>13</xdr:col>
      <xdr:colOff>11206</xdr:colOff>
      <xdr:row>26</xdr:row>
      <xdr:rowOff>0</xdr:rowOff>
    </xdr:to>
    <xdr:cxnSp macro="">
      <xdr:nvCxnSpPr>
        <xdr:cNvPr id="27" name="Straight Connector 26">
          <a:extLst>
            <a:ext uri="{FF2B5EF4-FFF2-40B4-BE49-F238E27FC236}">
              <a16:creationId xmlns:a16="http://schemas.microsoft.com/office/drawing/2014/main" id="{E42F900D-169D-4DE4-8989-3E51A3C5EF6B}"/>
            </a:ext>
          </a:extLst>
        </xdr:cNvPr>
        <xdr:cNvCxnSpPr/>
      </xdr:nvCxnSpPr>
      <xdr:spPr>
        <a:xfrm flipV="1">
          <a:off x="0" y="5782235"/>
          <a:ext cx="19027588" cy="11206"/>
        </a:xfrm>
        <a:prstGeom prst="line">
          <a:avLst/>
        </a:prstGeom>
        <a:ln w="38100">
          <a:solidFill>
            <a:schemeClr val="tx1"/>
          </a:solidFill>
        </a:ln>
        <a:effectLst>
          <a:outerShdw blurRad="50800" dist="38100" dir="16200000"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98375</xdr:colOff>
      <xdr:row>26</xdr:row>
      <xdr:rowOff>68067</xdr:rowOff>
    </xdr:from>
    <xdr:to>
      <xdr:col>6</xdr:col>
      <xdr:colOff>576933</xdr:colOff>
      <xdr:row>28</xdr:row>
      <xdr:rowOff>164472</xdr:rowOff>
    </xdr:to>
    <xdr:sp macro="" textlink="">
      <xdr:nvSpPr>
        <xdr:cNvPr id="34" name="Rectangle: Rounded Corners 33">
          <a:extLst>
            <a:ext uri="{FF2B5EF4-FFF2-40B4-BE49-F238E27FC236}">
              <a16:creationId xmlns:a16="http://schemas.microsoft.com/office/drawing/2014/main" id="{A2C2F4E6-EC47-4E97-9F02-5044D85317FE}"/>
            </a:ext>
          </a:extLst>
        </xdr:cNvPr>
        <xdr:cNvSpPr/>
      </xdr:nvSpPr>
      <xdr:spPr>
        <a:xfrm>
          <a:off x="98375" y="5861508"/>
          <a:ext cx="12177499" cy="454993"/>
        </a:xfrm>
        <a:prstGeom prst="roundRect">
          <a:avLst/>
        </a:prstGeom>
        <a:solidFill>
          <a:schemeClr val="accent4">
            <a:lumMod val="40000"/>
            <a:lumOff val="60000"/>
          </a:schemeClr>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600" baseline="0">
              <a:solidFill>
                <a:schemeClr val="lt1"/>
              </a:solidFill>
              <a:latin typeface="+mn-lt"/>
              <a:ea typeface="+mn-ea"/>
              <a:cs typeface="+mn-cs"/>
            </a:rPr>
            <a:t>Choose the person(s) you want to insure </a:t>
          </a:r>
          <a:r>
            <a:rPr lang="en-US" sz="1600" baseline="0"/>
            <a:t>on the Medical Plan for Open Enrollment in 2025 and see the t</a:t>
          </a:r>
          <a:r>
            <a:rPr lang="en-US" sz="1600" b="1">
              <a:solidFill>
                <a:schemeClr val="lt1"/>
              </a:solidFill>
              <a:effectLst/>
              <a:latin typeface="+mn-lt"/>
              <a:ea typeface="+mn-ea"/>
              <a:cs typeface="+mn-cs"/>
            </a:rPr>
            <a:t>he Summary of Benefits and Coverage </a:t>
          </a:r>
          <a:r>
            <a:rPr lang="en-US" sz="1600" baseline="0"/>
            <a:t>:</a:t>
          </a:r>
          <a:endParaRPr lang="en-US" sz="1600"/>
        </a:p>
      </xdr:txBody>
    </xdr:sp>
    <xdr:clientData/>
  </xdr:twoCellAnchor>
  <xdr:twoCellAnchor editAs="oneCell">
    <xdr:from>
      <xdr:col>2</xdr:col>
      <xdr:colOff>55094</xdr:colOff>
      <xdr:row>72</xdr:row>
      <xdr:rowOff>5790</xdr:rowOff>
    </xdr:from>
    <xdr:to>
      <xdr:col>5</xdr:col>
      <xdr:colOff>818028</xdr:colOff>
      <xdr:row>72</xdr:row>
      <xdr:rowOff>872379</xdr:rowOff>
    </xdr:to>
    <mc:AlternateContent xmlns:mc="http://schemas.openxmlformats.org/markup-compatibility/2006" xmlns:a14="http://schemas.microsoft.com/office/drawing/2010/main">
      <mc:Choice Requires="a14">
        <xdr:graphicFrame macro="">
          <xdr:nvGraphicFramePr>
            <xdr:cNvPr id="45" name="Option 1">
              <a:extLst>
                <a:ext uri="{FF2B5EF4-FFF2-40B4-BE49-F238E27FC236}">
                  <a16:creationId xmlns:a16="http://schemas.microsoft.com/office/drawing/2014/main" id="{D16F1582-55E7-411E-9DCA-528F617DDD14}"/>
                </a:ext>
              </a:extLst>
            </xdr:cNvPr>
            <xdr:cNvGraphicFramePr/>
          </xdr:nvGraphicFramePr>
          <xdr:xfrm>
            <a:off x="0" y="0"/>
            <a:ext cx="0" cy="0"/>
          </xdr:xfrm>
          <a:graphic>
            <a:graphicData uri="http://schemas.microsoft.com/office/drawing/2010/slicer">
              <sle:slicer xmlns:sle="http://schemas.microsoft.com/office/drawing/2010/slicer" name="Option 1"/>
            </a:graphicData>
          </a:graphic>
        </xdr:graphicFrame>
      </mc:Choice>
      <mc:Fallback xmlns="">
        <xdr:sp macro="" textlink="">
          <xdr:nvSpPr>
            <xdr:cNvPr id="0" name=""/>
            <xdr:cNvSpPr>
              <a:spLocks noTextEdit="1"/>
            </xdr:cNvSpPr>
          </xdr:nvSpPr>
          <xdr:spPr>
            <a:xfrm>
              <a:off x="4111623" y="20142761"/>
              <a:ext cx="6612405" cy="85706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5</xdr:col>
      <xdr:colOff>594739</xdr:colOff>
      <xdr:row>10</xdr:row>
      <xdr:rowOff>161124</xdr:rowOff>
    </xdr:from>
    <xdr:to>
      <xdr:col>9</xdr:col>
      <xdr:colOff>521873</xdr:colOff>
      <xdr:row>25</xdr:row>
      <xdr:rowOff>43757</xdr:rowOff>
    </xdr:to>
    <xdr:graphicFrame macro="">
      <xdr:nvGraphicFramePr>
        <xdr:cNvPr id="46" name="Chart 45">
          <a:extLst>
            <a:ext uri="{FF2B5EF4-FFF2-40B4-BE49-F238E27FC236}">
              <a16:creationId xmlns:a16="http://schemas.microsoft.com/office/drawing/2014/main" id="{BA7B8E25-CCCF-4012-B9B6-7C0BDC7EF8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56029</xdr:colOff>
      <xdr:row>53</xdr:row>
      <xdr:rowOff>160057</xdr:rowOff>
    </xdr:from>
    <xdr:to>
      <xdr:col>12</xdr:col>
      <xdr:colOff>542925</xdr:colOff>
      <xdr:row>53</xdr:row>
      <xdr:rowOff>180975</xdr:rowOff>
    </xdr:to>
    <xdr:cxnSp macro="">
      <xdr:nvCxnSpPr>
        <xdr:cNvPr id="4" name="Straight Connector 3">
          <a:extLst>
            <a:ext uri="{FF2B5EF4-FFF2-40B4-BE49-F238E27FC236}">
              <a16:creationId xmlns:a16="http://schemas.microsoft.com/office/drawing/2014/main" id="{B9A21C35-9BA1-4772-840F-B737FE1F4A5E}"/>
            </a:ext>
          </a:extLst>
        </xdr:cNvPr>
        <xdr:cNvCxnSpPr/>
      </xdr:nvCxnSpPr>
      <xdr:spPr>
        <a:xfrm>
          <a:off x="56029" y="12028207"/>
          <a:ext cx="17441396" cy="20918"/>
        </a:xfrm>
        <a:prstGeom prst="line">
          <a:avLst/>
        </a:prstGeom>
        <a:ln w="38100">
          <a:solidFill>
            <a:schemeClr val="tx1"/>
          </a:solidFill>
        </a:ln>
        <a:effectLst>
          <a:outerShdw blurRad="50800" dist="38100" dir="16200000" rotWithShape="0">
            <a:prstClr val="black">
              <a:alpha val="40000"/>
            </a:prstClr>
          </a:outerShdw>
        </a:effectLst>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54</xdr:row>
      <xdr:rowOff>34637</xdr:rowOff>
    </xdr:from>
    <xdr:to>
      <xdr:col>3</xdr:col>
      <xdr:colOff>992910</xdr:colOff>
      <xdr:row>56</xdr:row>
      <xdr:rowOff>29442</xdr:rowOff>
    </xdr:to>
    <xdr:sp macro="" textlink="">
      <xdr:nvSpPr>
        <xdr:cNvPr id="5" name="Rectangle: Rounded Corners 4">
          <a:extLst>
            <a:ext uri="{FF2B5EF4-FFF2-40B4-BE49-F238E27FC236}">
              <a16:creationId xmlns:a16="http://schemas.microsoft.com/office/drawing/2014/main" id="{0C1E424A-F249-4236-B77F-7757845B0A5D}"/>
            </a:ext>
          </a:extLst>
        </xdr:cNvPr>
        <xdr:cNvSpPr/>
      </xdr:nvSpPr>
      <xdr:spPr>
        <a:xfrm>
          <a:off x="0" y="12053455"/>
          <a:ext cx="6846455" cy="479714"/>
        </a:xfrm>
        <a:prstGeom prst="roundRect">
          <a:avLst/>
        </a:prstGeom>
        <a:solidFill>
          <a:schemeClr val="accent4">
            <a:lumMod val="40000"/>
            <a:lumOff val="60000"/>
          </a:schemeClr>
        </a:solidFill>
        <a:ln>
          <a:no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2000"/>
            <a:t>Estimate</a:t>
          </a:r>
          <a:r>
            <a:rPr lang="en-US" sz="2000" baseline="0"/>
            <a:t> your ANNUAL MEDICAL COST below: </a:t>
          </a:r>
          <a:endParaRPr lang="en-US" sz="2000"/>
        </a:p>
      </xdr:txBody>
    </xdr:sp>
    <xdr:clientData/>
  </xdr:twoCellAnchor>
  <xdr:twoCellAnchor editAs="oneCell">
    <xdr:from>
      <xdr:col>1</xdr:col>
      <xdr:colOff>1911350</xdr:colOff>
      <xdr:row>29</xdr:row>
      <xdr:rowOff>0</xdr:rowOff>
    </xdr:from>
    <xdr:to>
      <xdr:col>4</xdr:col>
      <xdr:colOff>357505</xdr:colOff>
      <xdr:row>32</xdr:row>
      <xdr:rowOff>168275</xdr:rowOff>
    </xdr:to>
    <mc:AlternateContent xmlns:mc="http://schemas.openxmlformats.org/markup-compatibility/2006" xmlns:a14="http://schemas.microsoft.com/office/drawing/2010/main">
      <mc:Choice Requires="a14">
        <xdr:graphicFrame macro="">
          <xdr:nvGraphicFramePr>
            <xdr:cNvPr id="7" name="Single/Family 1">
              <a:extLst>
                <a:ext uri="{FF2B5EF4-FFF2-40B4-BE49-F238E27FC236}">
                  <a16:creationId xmlns:a16="http://schemas.microsoft.com/office/drawing/2014/main" id="{55DAD1FF-9697-41EF-A3AB-231AD0DBD596}"/>
                </a:ext>
              </a:extLst>
            </xdr:cNvPr>
            <xdr:cNvGraphicFramePr/>
          </xdr:nvGraphicFramePr>
          <xdr:xfrm>
            <a:off x="0" y="0"/>
            <a:ext cx="0" cy="0"/>
          </xdr:xfrm>
          <a:graphic>
            <a:graphicData uri="http://schemas.microsoft.com/office/drawing/2010/slicer">
              <sle:slicer xmlns:sle="http://schemas.microsoft.com/office/drawing/2010/slicer" name="Single/Family 1"/>
            </a:graphicData>
          </a:graphic>
        </xdr:graphicFrame>
      </mc:Choice>
      <mc:Fallback xmlns="">
        <xdr:sp macro="" textlink="">
          <xdr:nvSpPr>
            <xdr:cNvPr id="0" name=""/>
            <xdr:cNvSpPr>
              <a:spLocks noTextEdit="1"/>
            </xdr:cNvSpPr>
          </xdr:nvSpPr>
          <xdr:spPr>
            <a:xfrm>
              <a:off x="3867150" y="5838825"/>
              <a:ext cx="4297680" cy="7048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4</xdr:col>
      <xdr:colOff>601756</xdr:colOff>
      <xdr:row>43</xdr:row>
      <xdr:rowOff>76199</xdr:rowOff>
    </xdr:from>
    <xdr:to>
      <xdr:col>7</xdr:col>
      <xdr:colOff>220756</xdr:colOff>
      <xdr:row>53</xdr:row>
      <xdr:rowOff>66674</xdr:rowOff>
    </xdr:to>
    <xdr:graphicFrame macro="">
      <xdr:nvGraphicFramePr>
        <xdr:cNvPr id="8" name="Chart 7">
          <a:extLst>
            <a:ext uri="{FF2B5EF4-FFF2-40B4-BE49-F238E27FC236}">
              <a16:creationId xmlns:a16="http://schemas.microsoft.com/office/drawing/2014/main" id="{290EC5B5-3F79-ED02-EAC2-3FCA84CA07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9524</xdr:colOff>
      <xdr:row>60</xdr:row>
      <xdr:rowOff>76200</xdr:rowOff>
    </xdr:from>
    <xdr:to>
      <xdr:col>5</xdr:col>
      <xdr:colOff>396874</xdr:colOff>
      <xdr:row>63</xdr:row>
      <xdr:rowOff>19051</xdr:rowOff>
    </xdr:to>
    <mc:AlternateContent xmlns:mc="http://schemas.openxmlformats.org/markup-compatibility/2006" xmlns:a14="http://schemas.microsoft.com/office/drawing/2010/main">
      <mc:Choice Requires="a14">
        <xdr:graphicFrame macro="">
          <xdr:nvGraphicFramePr>
            <xdr:cNvPr id="6" name="Insured person(s) 3">
              <a:extLst>
                <a:ext uri="{FF2B5EF4-FFF2-40B4-BE49-F238E27FC236}">
                  <a16:creationId xmlns:a16="http://schemas.microsoft.com/office/drawing/2014/main" id="{EBD47F5D-6CEC-4925-89E4-950FFE5E2576}"/>
                </a:ext>
              </a:extLst>
            </xdr:cNvPr>
            <xdr:cNvGraphicFramePr/>
          </xdr:nvGraphicFramePr>
          <xdr:xfrm>
            <a:off x="0" y="0"/>
            <a:ext cx="0" cy="0"/>
          </xdr:xfrm>
          <a:graphic>
            <a:graphicData uri="http://schemas.microsoft.com/office/drawing/2010/slicer">
              <sle:slicer xmlns:sle="http://schemas.microsoft.com/office/drawing/2010/slicer" name="Insured person(s) 3"/>
            </a:graphicData>
          </a:graphic>
        </xdr:graphicFrame>
      </mc:Choice>
      <mc:Fallback xmlns="">
        <xdr:sp macro="" textlink="">
          <xdr:nvSpPr>
            <xdr:cNvPr id="0" name=""/>
            <xdr:cNvSpPr>
              <a:spLocks noTextEdit="1"/>
            </xdr:cNvSpPr>
          </xdr:nvSpPr>
          <xdr:spPr>
            <a:xfrm>
              <a:off x="4066053" y="15114494"/>
              <a:ext cx="6230471" cy="68243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38099</xdr:colOff>
      <xdr:row>63</xdr:row>
      <xdr:rowOff>47625</xdr:rowOff>
    </xdr:from>
    <xdr:to>
      <xdr:col>4</xdr:col>
      <xdr:colOff>225424</xdr:colOff>
      <xdr:row>63</xdr:row>
      <xdr:rowOff>873125</xdr:rowOff>
    </xdr:to>
    <mc:AlternateContent xmlns:mc="http://schemas.openxmlformats.org/markup-compatibility/2006" xmlns:a14="http://schemas.microsoft.com/office/drawing/2010/main">
      <mc:Choice Requires="a14">
        <xdr:graphicFrame macro="">
          <xdr:nvGraphicFramePr>
            <xdr:cNvPr id="9" name="Option 3">
              <a:extLst>
                <a:ext uri="{FF2B5EF4-FFF2-40B4-BE49-F238E27FC236}">
                  <a16:creationId xmlns:a16="http://schemas.microsoft.com/office/drawing/2014/main" id="{FE8393ED-1FED-47EC-9CEF-FA5FC27943D8}"/>
                </a:ext>
              </a:extLst>
            </xdr:cNvPr>
            <xdr:cNvGraphicFramePr/>
          </xdr:nvGraphicFramePr>
          <xdr:xfrm>
            <a:off x="0" y="0"/>
            <a:ext cx="0" cy="0"/>
          </xdr:xfrm>
          <a:graphic>
            <a:graphicData uri="http://schemas.microsoft.com/office/drawing/2010/slicer">
              <sle:slicer xmlns:sle="http://schemas.microsoft.com/office/drawing/2010/slicer" name="Option 3"/>
            </a:graphicData>
          </a:graphic>
        </xdr:graphicFrame>
      </mc:Choice>
      <mc:Fallback xmlns="">
        <xdr:sp macro="" textlink="">
          <xdr:nvSpPr>
            <xdr:cNvPr id="0" name=""/>
            <xdr:cNvSpPr>
              <a:spLocks noTextEdit="1"/>
            </xdr:cNvSpPr>
          </xdr:nvSpPr>
          <xdr:spPr>
            <a:xfrm>
              <a:off x="4094628" y="15825507"/>
              <a:ext cx="4080622" cy="8191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67236</xdr:colOff>
      <xdr:row>72</xdr:row>
      <xdr:rowOff>896470</xdr:rowOff>
    </xdr:from>
    <xdr:to>
      <xdr:col>7</xdr:col>
      <xdr:colOff>92674</xdr:colOff>
      <xdr:row>79</xdr:row>
      <xdr:rowOff>93233</xdr:rowOff>
    </xdr:to>
    <mc:AlternateContent xmlns:mc="http://schemas.openxmlformats.org/markup-compatibility/2006" xmlns:a14="http://schemas.microsoft.com/office/drawing/2010/main">
      <mc:Choice Requires="a14">
        <xdr:graphicFrame macro="">
          <xdr:nvGraphicFramePr>
            <xdr:cNvPr id="16" name="Medical Event 1">
              <a:extLst>
                <a:ext uri="{FF2B5EF4-FFF2-40B4-BE49-F238E27FC236}">
                  <a16:creationId xmlns:a16="http://schemas.microsoft.com/office/drawing/2014/main" id="{F972F136-BE0A-499C-8814-46AA845C03F1}"/>
                </a:ext>
              </a:extLst>
            </xdr:cNvPr>
            <xdr:cNvGraphicFramePr/>
          </xdr:nvGraphicFramePr>
          <xdr:xfrm>
            <a:off x="0" y="0"/>
            <a:ext cx="0" cy="0"/>
          </xdr:xfrm>
          <a:graphic>
            <a:graphicData uri="http://schemas.microsoft.com/office/drawing/2010/slicer">
              <sle:slicer xmlns:sle="http://schemas.microsoft.com/office/drawing/2010/slicer" name="Medical Event 1"/>
            </a:graphicData>
          </a:graphic>
        </xdr:graphicFrame>
      </mc:Choice>
      <mc:Fallback xmlns="">
        <xdr:sp macro="" textlink="">
          <xdr:nvSpPr>
            <xdr:cNvPr id="0" name=""/>
            <xdr:cNvSpPr>
              <a:spLocks noTextEdit="1"/>
            </xdr:cNvSpPr>
          </xdr:nvSpPr>
          <xdr:spPr>
            <a:xfrm>
              <a:off x="4123765" y="21033441"/>
              <a:ext cx="9765031" cy="246888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6</xdr:col>
      <xdr:colOff>1075765</xdr:colOff>
      <xdr:row>69</xdr:row>
      <xdr:rowOff>78442</xdr:rowOff>
    </xdr:from>
    <xdr:to>
      <xdr:col>7</xdr:col>
      <xdr:colOff>1467970</xdr:colOff>
      <xdr:row>72</xdr:row>
      <xdr:rowOff>638735</xdr:rowOff>
    </xdr:to>
    <xdr:sp macro="" textlink="">
      <xdr:nvSpPr>
        <xdr:cNvPr id="18" name="Speech Bubble: Oval 17">
          <a:extLst>
            <a:ext uri="{FF2B5EF4-FFF2-40B4-BE49-F238E27FC236}">
              <a16:creationId xmlns:a16="http://schemas.microsoft.com/office/drawing/2014/main" id="{E489E037-48CA-C89E-1723-71761C92583E}"/>
            </a:ext>
          </a:extLst>
        </xdr:cNvPr>
        <xdr:cNvSpPr/>
      </xdr:nvSpPr>
      <xdr:spPr>
        <a:xfrm>
          <a:off x="12774706" y="18321618"/>
          <a:ext cx="2342029" cy="1669676"/>
        </a:xfrm>
        <a:prstGeom prst="wedgeEllipse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1.You</a:t>
          </a:r>
          <a:r>
            <a:rPr lang="en-US" sz="1100" baseline="0"/>
            <a:t> can select multiple options (when highlighted in LIGHT BLUE, the selection is applied)</a:t>
          </a:r>
        </a:p>
        <a:p>
          <a:pPr algn="l"/>
          <a:r>
            <a:rPr lang="en-US" sz="1100" baseline="0"/>
            <a:t>2. You can delete all the selected options by clicking on red X mark</a:t>
          </a:r>
          <a:endParaRPr lang="en-US" sz="1100"/>
        </a:p>
      </xdr:txBody>
    </xdr:sp>
    <xdr:clientData/>
  </xdr:twoCellAnchor>
  <xdr:twoCellAnchor>
    <xdr:from>
      <xdr:col>4</xdr:col>
      <xdr:colOff>277958</xdr:colOff>
      <xdr:row>115</xdr:row>
      <xdr:rowOff>268888</xdr:rowOff>
    </xdr:from>
    <xdr:to>
      <xdr:col>9</xdr:col>
      <xdr:colOff>185137</xdr:colOff>
      <xdr:row>129</xdr:row>
      <xdr:rowOff>198478</xdr:rowOff>
    </xdr:to>
    <xdr:graphicFrame macro="">
      <xdr:nvGraphicFramePr>
        <xdr:cNvPr id="32" name="Chart 31">
          <a:extLst>
            <a:ext uri="{FF2B5EF4-FFF2-40B4-BE49-F238E27FC236}">
              <a16:creationId xmlns:a16="http://schemas.microsoft.com/office/drawing/2014/main" id="{8DC66C20-AE10-ED69-CF40-75047A40E0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425824</xdr:colOff>
      <xdr:row>64</xdr:row>
      <xdr:rowOff>123265</xdr:rowOff>
    </xdr:from>
    <xdr:to>
      <xdr:col>3</xdr:col>
      <xdr:colOff>1311088</xdr:colOff>
      <xdr:row>64</xdr:row>
      <xdr:rowOff>683559</xdr:rowOff>
    </xdr:to>
    <xdr:sp macro="" textlink="">
      <xdr:nvSpPr>
        <xdr:cNvPr id="35" name="Arrow: Right 34">
          <a:extLst>
            <a:ext uri="{FF2B5EF4-FFF2-40B4-BE49-F238E27FC236}">
              <a16:creationId xmlns:a16="http://schemas.microsoft.com/office/drawing/2014/main" id="{784A4789-AF77-2DD2-5F96-D5CFF53DCE5B}"/>
            </a:ext>
          </a:extLst>
        </xdr:cNvPr>
        <xdr:cNvSpPr/>
      </xdr:nvSpPr>
      <xdr:spPr>
        <a:xfrm>
          <a:off x="4482353" y="16786412"/>
          <a:ext cx="2835088" cy="56029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565148</xdr:colOff>
      <xdr:row>4</xdr:row>
      <xdr:rowOff>1</xdr:rowOff>
    </xdr:from>
    <xdr:to>
      <xdr:col>14</xdr:col>
      <xdr:colOff>147953</xdr:colOff>
      <xdr:row>7</xdr:row>
      <xdr:rowOff>168276</xdr:rowOff>
    </xdr:to>
    <mc:AlternateContent xmlns:mc="http://schemas.openxmlformats.org/markup-compatibility/2006" xmlns:a14="http://schemas.microsoft.com/office/drawing/2010/main">
      <mc:Choice Requires="a14">
        <xdr:graphicFrame macro="">
          <xdr:nvGraphicFramePr>
            <xdr:cNvPr id="2" name="Single/Family">
              <a:extLst>
                <a:ext uri="{FF2B5EF4-FFF2-40B4-BE49-F238E27FC236}">
                  <a16:creationId xmlns:a16="http://schemas.microsoft.com/office/drawing/2014/main" id="{E5C7B288-591D-B510-AB26-28297383DA2D}"/>
                </a:ext>
              </a:extLst>
            </xdr:cNvPr>
            <xdr:cNvGraphicFramePr/>
          </xdr:nvGraphicFramePr>
          <xdr:xfrm>
            <a:off x="0" y="0"/>
            <a:ext cx="0" cy="0"/>
          </xdr:xfrm>
          <a:graphic>
            <a:graphicData uri="http://schemas.microsoft.com/office/drawing/2010/slicer">
              <sle:slicer xmlns:sle="http://schemas.microsoft.com/office/drawing/2010/slicer" name="Single/Family"/>
            </a:graphicData>
          </a:graphic>
        </xdr:graphicFrame>
      </mc:Choice>
      <mc:Fallback xmlns="">
        <xdr:sp macro="" textlink="">
          <xdr:nvSpPr>
            <xdr:cNvPr id="0" name=""/>
            <xdr:cNvSpPr>
              <a:spLocks noTextEdit="1"/>
            </xdr:cNvSpPr>
          </xdr:nvSpPr>
          <xdr:spPr>
            <a:xfrm>
              <a:off x="11163298" y="723901"/>
              <a:ext cx="4297680" cy="7016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819150</xdr:colOff>
      <xdr:row>7</xdr:row>
      <xdr:rowOff>76200</xdr:rowOff>
    </xdr:from>
    <xdr:to>
      <xdr:col>7</xdr:col>
      <xdr:colOff>226695</xdr:colOff>
      <xdr:row>11</xdr:row>
      <xdr:rowOff>93345</xdr:rowOff>
    </xdr:to>
    <mc:AlternateContent xmlns:mc="http://schemas.openxmlformats.org/markup-compatibility/2006" xmlns:a14="http://schemas.microsoft.com/office/drawing/2010/main">
      <mc:Choice Requires="a14">
        <xdr:graphicFrame macro="">
          <xdr:nvGraphicFramePr>
            <xdr:cNvPr id="3" name="Insured person(s) 2">
              <a:extLst>
                <a:ext uri="{FF2B5EF4-FFF2-40B4-BE49-F238E27FC236}">
                  <a16:creationId xmlns:a16="http://schemas.microsoft.com/office/drawing/2014/main" id="{58FA7FA5-6794-226A-329F-DF59C2C61922}"/>
                </a:ext>
              </a:extLst>
            </xdr:cNvPr>
            <xdr:cNvGraphicFramePr/>
          </xdr:nvGraphicFramePr>
          <xdr:xfrm>
            <a:off x="0" y="0"/>
            <a:ext cx="0" cy="0"/>
          </xdr:xfrm>
          <a:graphic>
            <a:graphicData uri="http://schemas.microsoft.com/office/drawing/2010/slicer">
              <sle:slicer xmlns:sle="http://schemas.microsoft.com/office/drawing/2010/slicer" name="Insured person(s) 2"/>
            </a:graphicData>
          </a:graphic>
        </xdr:graphicFrame>
      </mc:Choice>
      <mc:Fallback xmlns="">
        <xdr:sp macro="" textlink="">
          <xdr:nvSpPr>
            <xdr:cNvPr id="0" name=""/>
            <xdr:cNvSpPr>
              <a:spLocks noTextEdit="1"/>
            </xdr:cNvSpPr>
          </xdr:nvSpPr>
          <xdr:spPr>
            <a:xfrm>
              <a:off x="819150" y="1466850"/>
              <a:ext cx="6217920" cy="73152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1419225</xdr:colOff>
      <xdr:row>9</xdr:row>
      <xdr:rowOff>161924</xdr:rowOff>
    </xdr:from>
    <xdr:to>
      <xdr:col>11</xdr:col>
      <xdr:colOff>499745</xdr:colOff>
      <xdr:row>13</xdr:row>
      <xdr:rowOff>130175</xdr:rowOff>
    </xdr:to>
    <mc:AlternateContent xmlns:mc="http://schemas.openxmlformats.org/markup-compatibility/2006" xmlns:a14="http://schemas.microsoft.com/office/drawing/2010/main">
      <mc:Choice Requires="a14">
        <xdr:graphicFrame macro="">
          <xdr:nvGraphicFramePr>
            <xdr:cNvPr id="4" name="Option 2">
              <a:extLst>
                <a:ext uri="{FF2B5EF4-FFF2-40B4-BE49-F238E27FC236}">
                  <a16:creationId xmlns:a16="http://schemas.microsoft.com/office/drawing/2014/main" id="{3F6BB28A-E722-75A0-13E2-20B8AF33E796}"/>
                </a:ext>
              </a:extLst>
            </xdr:cNvPr>
            <xdr:cNvGraphicFramePr/>
          </xdr:nvGraphicFramePr>
          <xdr:xfrm>
            <a:off x="0" y="0"/>
            <a:ext cx="0" cy="0"/>
          </xdr:xfrm>
          <a:graphic>
            <a:graphicData uri="http://schemas.microsoft.com/office/drawing/2010/slicer">
              <sle:slicer xmlns:sle="http://schemas.microsoft.com/office/drawing/2010/slicer" name="Option 2"/>
            </a:graphicData>
          </a:graphic>
        </xdr:graphicFrame>
      </mc:Choice>
      <mc:Fallback xmlns="">
        <xdr:sp macro="" textlink="">
          <xdr:nvSpPr>
            <xdr:cNvPr id="0" name=""/>
            <xdr:cNvSpPr>
              <a:spLocks noTextEdit="1"/>
            </xdr:cNvSpPr>
          </xdr:nvSpPr>
          <xdr:spPr>
            <a:xfrm>
              <a:off x="8134350" y="1914524"/>
              <a:ext cx="3931920" cy="68580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1562098</xdr:colOff>
      <xdr:row>22</xdr:row>
      <xdr:rowOff>133351</xdr:rowOff>
    </xdr:from>
    <xdr:to>
      <xdr:col>8</xdr:col>
      <xdr:colOff>276858</xdr:colOff>
      <xdr:row>26</xdr:row>
      <xdr:rowOff>59056</xdr:rowOff>
    </xdr:to>
    <mc:AlternateContent xmlns:mc="http://schemas.openxmlformats.org/markup-compatibility/2006" xmlns:a14="http://schemas.microsoft.com/office/drawing/2010/main">
      <mc:Choice Requires="a14">
        <xdr:graphicFrame macro="">
          <xdr:nvGraphicFramePr>
            <xdr:cNvPr id="2" name="Option">
              <a:extLst>
                <a:ext uri="{FF2B5EF4-FFF2-40B4-BE49-F238E27FC236}">
                  <a16:creationId xmlns:a16="http://schemas.microsoft.com/office/drawing/2014/main" id="{EF8573B5-E74C-47A3-607B-28760651841E}"/>
                </a:ext>
              </a:extLst>
            </xdr:cNvPr>
            <xdr:cNvGraphicFramePr/>
          </xdr:nvGraphicFramePr>
          <xdr:xfrm>
            <a:off x="0" y="0"/>
            <a:ext cx="0" cy="0"/>
          </xdr:xfrm>
          <a:graphic>
            <a:graphicData uri="http://schemas.microsoft.com/office/drawing/2010/slicer">
              <sle:slicer xmlns:sle="http://schemas.microsoft.com/office/drawing/2010/slicer" name="Option"/>
            </a:graphicData>
          </a:graphic>
        </xdr:graphicFrame>
      </mc:Choice>
      <mc:Fallback xmlns="">
        <xdr:sp macro="" textlink="">
          <xdr:nvSpPr>
            <xdr:cNvPr id="0" name=""/>
            <xdr:cNvSpPr>
              <a:spLocks noTextEdit="1"/>
            </xdr:cNvSpPr>
          </xdr:nvSpPr>
          <xdr:spPr>
            <a:xfrm>
              <a:off x="1562098" y="7058026"/>
              <a:ext cx="6949440" cy="64008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962023</xdr:colOff>
      <xdr:row>9</xdr:row>
      <xdr:rowOff>161924</xdr:rowOff>
    </xdr:from>
    <xdr:to>
      <xdr:col>15</xdr:col>
      <xdr:colOff>608963</xdr:colOff>
      <xdr:row>19</xdr:row>
      <xdr:rowOff>54609</xdr:rowOff>
    </xdr:to>
    <mc:AlternateContent xmlns:mc="http://schemas.openxmlformats.org/markup-compatibility/2006" xmlns:a14="http://schemas.microsoft.com/office/drawing/2010/main">
      <mc:Choice Requires="a14">
        <xdr:graphicFrame macro="">
          <xdr:nvGraphicFramePr>
            <xdr:cNvPr id="3" name="Medical Event">
              <a:extLst>
                <a:ext uri="{FF2B5EF4-FFF2-40B4-BE49-F238E27FC236}">
                  <a16:creationId xmlns:a16="http://schemas.microsoft.com/office/drawing/2014/main" id="{3D4ED9CD-6B1B-5D02-1F36-050EF4C351D0}"/>
                </a:ext>
              </a:extLst>
            </xdr:cNvPr>
            <xdr:cNvGraphicFramePr/>
          </xdr:nvGraphicFramePr>
          <xdr:xfrm>
            <a:off x="0" y="0"/>
            <a:ext cx="0" cy="0"/>
          </xdr:xfrm>
          <a:graphic>
            <a:graphicData uri="http://schemas.microsoft.com/office/drawing/2010/slicer">
              <sle:slicer xmlns:sle="http://schemas.microsoft.com/office/drawing/2010/slicer" name="Medical Event"/>
            </a:graphicData>
          </a:graphic>
        </xdr:graphicFrame>
      </mc:Choice>
      <mc:Fallback xmlns="">
        <xdr:sp macro="" textlink="">
          <xdr:nvSpPr>
            <xdr:cNvPr id="0" name=""/>
            <xdr:cNvSpPr>
              <a:spLocks noTextEdit="1"/>
            </xdr:cNvSpPr>
          </xdr:nvSpPr>
          <xdr:spPr>
            <a:xfrm>
              <a:off x="962023" y="4533899"/>
              <a:ext cx="12661900" cy="174371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933448</xdr:colOff>
      <xdr:row>4</xdr:row>
      <xdr:rowOff>1</xdr:rowOff>
    </xdr:from>
    <xdr:to>
      <xdr:col>16</xdr:col>
      <xdr:colOff>295909</xdr:colOff>
      <xdr:row>7</xdr:row>
      <xdr:rowOff>114300</xdr:rowOff>
    </xdr:to>
    <mc:AlternateContent xmlns:mc="http://schemas.openxmlformats.org/markup-compatibility/2006" xmlns:a14="http://schemas.microsoft.com/office/drawing/2010/main">
      <mc:Choice Requires="a14">
        <xdr:graphicFrame macro="">
          <xdr:nvGraphicFramePr>
            <xdr:cNvPr id="3" name="Insured person(s)">
              <a:extLst>
                <a:ext uri="{FF2B5EF4-FFF2-40B4-BE49-F238E27FC236}">
                  <a16:creationId xmlns:a16="http://schemas.microsoft.com/office/drawing/2014/main" id="{57DDE21C-246D-1DD3-D654-868BCAACFF96}"/>
                </a:ext>
              </a:extLst>
            </xdr:cNvPr>
            <xdr:cNvGraphicFramePr/>
          </xdr:nvGraphicFramePr>
          <xdr:xfrm>
            <a:off x="0" y="0"/>
            <a:ext cx="0" cy="0"/>
          </xdr:xfrm>
          <a:graphic>
            <a:graphicData uri="http://schemas.microsoft.com/office/drawing/2010/slicer">
              <sle:slicer xmlns:sle="http://schemas.microsoft.com/office/drawing/2010/slicer" name="Insured person(s)"/>
            </a:graphicData>
          </a:graphic>
        </xdr:graphicFrame>
      </mc:Choice>
      <mc:Fallback xmlns="">
        <xdr:sp macro="" textlink="">
          <xdr:nvSpPr>
            <xdr:cNvPr id="0" name=""/>
            <xdr:cNvSpPr>
              <a:spLocks noTextEdit="1"/>
            </xdr:cNvSpPr>
          </xdr:nvSpPr>
          <xdr:spPr>
            <a:xfrm>
              <a:off x="8982073" y="942976"/>
              <a:ext cx="7938136" cy="65722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276225</xdr:colOff>
      <xdr:row>8</xdr:row>
      <xdr:rowOff>142875</xdr:rowOff>
    </xdr:from>
    <xdr:to>
      <xdr:col>13</xdr:col>
      <xdr:colOff>372745</xdr:colOff>
      <xdr:row>12</xdr:row>
      <xdr:rowOff>19050</xdr:rowOff>
    </xdr:to>
    <mc:AlternateContent xmlns:mc="http://schemas.openxmlformats.org/markup-compatibility/2006" xmlns:a14="http://schemas.microsoft.com/office/drawing/2010/main">
      <mc:Choice Requires="a14">
        <xdr:graphicFrame macro="">
          <xdr:nvGraphicFramePr>
            <xdr:cNvPr id="4" name="Pay frequency">
              <a:extLst>
                <a:ext uri="{FF2B5EF4-FFF2-40B4-BE49-F238E27FC236}">
                  <a16:creationId xmlns:a16="http://schemas.microsoft.com/office/drawing/2014/main" id="{BE6E3EC9-6E0A-D916-8E70-73244550ABE7}"/>
                </a:ext>
              </a:extLst>
            </xdr:cNvPr>
            <xdr:cNvGraphicFramePr/>
          </xdr:nvGraphicFramePr>
          <xdr:xfrm>
            <a:off x="0" y="0"/>
            <a:ext cx="0" cy="0"/>
          </xdr:xfrm>
          <a:graphic>
            <a:graphicData uri="http://schemas.microsoft.com/office/drawing/2010/slicer">
              <sle:slicer xmlns:sle="http://schemas.microsoft.com/office/drawing/2010/slicer" name="Pay frequency"/>
            </a:graphicData>
          </a:graphic>
        </xdr:graphicFrame>
      </mc:Choice>
      <mc:Fallback xmlns="">
        <xdr:sp macro="" textlink="">
          <xdr:nvSpPr>
            <xdr:cNvPr id="0" name=""/>
            <xdr:cNvSpPr>
              <a:spLocks noTextEdit="1"/>
            </xdr:cNvSpPr>
          </xdr:nvSpPr>
          <xdr:spPr>
            <a:xfrm>
              <a:off x="9515475" y="1809750"/>
              <a:ext cx="5989320" cy="6000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8</xdr:col>
      <xdr:colOff>138112</xdr:colOff>
      <xdr:row>12</xdr:row>
      <xdr:rowOff>66675</xdr:rowOff>
    </xdr:from>
    <xdr:to>
      <xdr:col>13</xdr:col>
      <xdr:colOff>209550</xdr:colOff>
      <xdr:row>27</xdr:row>
      <xdr:rowOff>152400</xdr:rowOff>
    </xdr:to>
    <xdr:graphicFrame macro="">
      <xdr:nvGraphicFramePr>
        <xdr:cNvPr id="5" name="Chart 4">
          <a:extLst>
            <a:ext uri="{FF2B5EF4-FFF2-40B4-BE49-F238E27FC236}">
              <a16:creationId xmlns:a16="http://schemas.microsoft.com/office/drawing/2014/main" id="{9A5AD34B-F3DF-173C-9562-349171D6B02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luca Izsak" refreshedDate="45580.117811111108" createdVersion="8" refreshedVersion="8" minRefreshableVersion="3" recordCount="24" xr:uid="{D00B1147-379A-44F4-927A-5A8D1C2C7D0E}">
  <cacheSource type="worksheet">
    <worksheetSource ref="A1:F25" sheet="EE Pay Matrix 2025"/>
  </cacheSource>
  <cacheFields count="6">
    <cacheField name="Insured person(s)" numFmtId="0">
      <sharedItems count="4">
        <s v="Employee"/>
        <s v="Employee &amp; Spouse"/>
        <s v="Employee &amp; Child(ren)"/>
        <s v="Employee &amp; Family"/>
      </sharedItems>
    </cacheField>
    <cacheField name="Cost supported by:" numFmtId="0">
      <sharedItems count="3">
        <s v="Employee"/>
        <s v="Kimball Electronics"/>
        <s v="Employer" u="1"/>
      </sharedItems>
    </cacheField>
    <cacheField name="Pay frequency" numFmtId="0">
      <sharedItems count="3">
        <s v="Weekly"/>
        <s v="BI Weekly"/>
        <s v="Annual"/>
      </sharedItems>
    </cacheField>
    <cacheField name="750 PLAN" numFmtId="0">
      <sharedItems containsSemiMixedTypes="0" containsString="0" containsNumber="1" minValue="44.08" maxValue="32453.200000000001"/>
    </cacheField>
    <cacheField name="1800 PLAN" numFmtId="0">
      <sharedItems containsSemiMixedTypes="0" containsString="0" containsNumber="1" minValue="21.33" maxValue="32453.200000000001"/>
    </cacheField>
    <cacheField name="2700 PLAN" numFmtId="0">
      <sharedItems containsSemiMixedTypes="0" containsString="0" containsNumber="1" minValue="11.44" maxValue="34753.160000000003"/>
    </cacheField>
  </cacheFields>
  <extLst>
    <ext xmlns:x14="http://schemas.microsoft.com/office/spreadsheetml/2009/9/main" uri="{725AE2AE-9491-48be-B2B4-4EB974FC3084}">
      <x14:pivotCacheDefinition pivotCacheId="1464506488"/>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aluca Izsak" refreshedDate="45586.720216782407" backgroundQuery="1" createdVersion="3" refreshedVersion="8" minRefreshableVersion="3" recordCount="0" supportSubquery="1" supportAdvancedDrill="1" xr:uid="{3500DBE3-06B9-4F24-8139-921BFF20DE3D}">
  <cacheSource type="external" connectionId="1">
    <extLst>
      <ext xmlns:x14="http://schemas.microsoft.com/office/spreadsheetml/2009/9/main" uri="{F057638F-6D5F-4e77-A914-E7F072B9BCA8}">
        <x14:sourceConnection name="ThisWorkbookDataModel"/>
      </ext>
    </extLst>
  </cacheSource>
  <cacheFields count="0"/>
  <cacheHierarchies count="61">
    <cacheHierarchy uniqueName="[ALL_COSTS_table].[Medical Plan]" caption="Medical Plan" attribute="1" defaultMemberUniqueName="[ALL_COSTS_table].[Medical Plan].[All]" allUniqueName="[ALL_COSTS_table].[Medical Plan].[All]" dimensionUniqueName="[ALL_COSTS_table]" displayFolder="" count="0" memberValueDatatype="130" unbalanced="0"/>
    <cacheHierarchy uniqueName="[ALL_COSTS_table].[Medical Event]" caption="Medical Event" attribute="1" defaultMemberUniqueName="[ALL_COSTS_table].[Medical Event].[All]" allUniqueName="[ALL_COSTS_table].[Medical Event].[All]" dimensionUniqueName="[ALL_COSTS_table]" displayFolder="" count="0" memberValueDatatype="130" unbalanced="0"/>
    <cacheHierarchy uniqueName="[ALL_COSTS_table].[Services You May Need]" caption="Services You May Need" attribute="1" defaultMemberUniqueName="[ALL_COSTS_table].[Services You May Need].[All]" allUniqueName="[ALL_COSTS_table].[Services You May Need].[All]" dimensionUniqueName="[ALL_COSTS_table]" displayFolder="" count="0" memberValueDatatype="130" unbalanced="0"/>
    <cacheHierarchy uniqueName="[ALL_COSTS_table].[Option]" caption="Option" attribute="1" defaultMemberUniqueName="[ALL_COSTS_table].[Option].[All]" allUniqueName="[ALL_COSTS_table].[Option].[All]" dimensionUniqueName="[ALL_COSTS_table]" displayFolder="" count="0" memberValueDatatype="130" unbalanced="0"/>
    <cacheHierarchy uniqueName="[ALL_COSTS_table].[What You Will Pay Amount/%]" caption="What You Will Pay Amount/%" attribute="1" defaultMemberUniqueName="[ALL_COSTS_table].[What You Will Pay Amount/%].[All]" allUniqueName="[ALL_COSTS_table].[What You Will Pay Amount/%].[All]" dimensionUniqueName="[ALL_COSTS_table]" displayFolder="" count="0" memberValueDatatype="5" unbalanced="0"/>
    <cacheHierarchy uniqueName="[ALL_COSTS_table].[Details /Limitations, Exceptions, &amp; Other Important Information]" caption="Details /Limitations, Exceptions, &amp; Other Important Information" attribute="1" defaultMemberUniqueName="[ALL_COSTS_table].[Details /Limitations, Exceptions, &amp; Other Important Information].[All]" allUniqueName="[ALL_COSTS_table].[Details /Limitations, Exceptions, &amp; Other Important Information].[All]" dimensionUniqueName="[ALL_COSTS_table]" displayFolder="" count="0" memberValueDatatype="130" unbalanced="0"/>
    <cacheHierarchy uniqueName="[annual_pay_amount].[Insured person(s)]" caption="Insured person(s)" attribute="1" defaultMemberUniqueName="[annual_pay_amount].[Insured person(s)].[All]" allUniqueName="[annual_pay_amount].[Insured person(s)].[All]" dimensionUniqueName="[annual_pay_amount]" displayFolder="" count="0" memberValueDatatype="130" unbalanced="0"/>
    <cacheHierarchy uniqueName="[annual_pay_amount].[Cost supported by:]" caption="Cost supported by:" attribute="1" defaultMemberUniqueName="[annual_pay_amount].[Cost supported by:].[All]" allUniqueName="[annual_pay_amount].[Cost supported by:].[All]" dimensionUniqueName="[annual_pay_amount]" displayFolder="" count="0" memberValueDatatype="130" unbalanced="0"/>
    <cacheHierarchy uniqueName="[annual_pay_amount].[Pay frequency]" caption="Pay frequency" attribute="1" defaultMemberUniqueName="[annual_pay_amount].[Pay frequency].[All]" allUniqueName="[annual_pay_amount].[Pay frequency].[All]" dimensionUniqueName="[annual_pay_amount]" displayFolder="" count="0" memberValueDatatype="130" unbalanced="0"/>
    <cacheHierarchy uniqueName="[annual_pay_amount].[750 PLAN]" caption="750 PLAN" attribute="1" defaultMemberUniqueName="[annual_pay_amount].[750 PLAN].[All]" allUniqueName="[annual_pay_amount].[750 PLAN].[All]" dimensionUniqueName="[annual_pay_amount]" displayFolder="" count="0" memberValueDatatype="20" unbalanced="0"/>
    <cacheHierarchy uniqueName="[annual_pay_amount].[1800 PLAN]" caption="1800 PLAN" attribute="1" defaultMemberUniqueName="[annual_pay_amount].[1800 PLAN].[All]" allUniqueName="[annual_pay_amount].[1800 PLAN].[All]" dimensionUniqueName="[annual_pay_amount]" displayFolder="" count="0" memberValueDatatype="20" unbalanced="0"/>
    <cacheHierarchy uniqueName="[annual_pay_amount].[2700 PLAN]" caption="2700 PLAN" attribute="1" defaultMemberUniqueName="[annual_pay_amount].[2700 PLAN].[All]" allUniqueName="[annual_pay_amount].[2700 PLAN].[All]" dimensionUniqueName="[annual_pay_amount]" displayFolder="" count="0" memberValueDatatype="20" unbalanced="0"/>
    <cacheHierarchy uniqueName="[Insured_persons].[Insured person(s)]" caption="Insured person(s)" attribute="1" defaultMemberUniqueName="[Insured_persons].[Insured person(s)].[All]" allUniqueName="[Insured_persons].[Insured person(s)].[All]" dimensionUniqueName="[Insured_persons]" displayFolder="" count="2" memberValueDatatype="130" unbalanced="0"/>
    <cacheHierarchy uniqueName="[OD_OOPL].[Medical Plan]" caption="Medical Plan" attribute="1" defaultMemberUniqueName="[OD_OOPL].[Medical Plan].[All]" allUniqueName="[OD_OOPL].[Medical Plan].[All]" dimensionUniqueName="[OD_OOPL]" displayFolder="" count="0" memberValueDatatype="130" unbalanced="0"/>
    <cacheHierarchy uniqueName="[OD_OOPL].[Option]" caption="Option" attribute="1" defaultMemberUniqueName="[OD_OOPL].[Option].[All]" allUniqueName="[OD_OOPL].[Option].[All]" dimensionUniqueName="[OD_OOPL]" displayFolder="" count="2" memberValueDatatype="130" unbalanced="0"/>
    <cacheHierarchy uniqueName="[OD_OOPL].[Details]" caption="Details" attribute="1" defaultMemberUniqueName="[OD_OOPL].[Details].[All]" allUniqueName="[OD_OOPL].[Details].[All]" dimensionUniqueName="[OD_OOPL]" displayFolder="" count="0" memberValueDatatype="130" unbalanced="0"/>
    <cacheHierarchy uniqueName="[OD_OOPL].[Insured person(s)]" caption="Insured person(s)" attribute="1" defaultMemberUniqueName="[OD_OOPL].[Insured person(s)].[All]" allUniqueName="[OD_OOPL].[Insured person(s)].[All]" dimensionUniqueName="[OD_OOPL]" displayFolder="" count="0" memberValueDatatype="130" unbalanced="0"/>
    <cacheHierarchy uniqueName="[OD_OOPL].[Amount/% to Pay]" caption="Amount/% to Pay" attribute="1" defaultMemberUniqueName="[OD_OOPL].[Amount/% to Pay].[All]" allUniqueName="[OD_OOPL].[Amount/% to Pay].[All]" dimensionUniqueName="[OD_OOPL]" displayFolder="" count="0" memberValueDatatype="20" unbalanced="0"/>
    <cacheHierarchy uniqueName="[PAY_FREQ].[Medical Plan]" caption="Medical Plan" attribute="1" defaultMemberUniqueName="[PAY_FREQ].[Medical Plan].[All]" allUniqueName="[PAY_FREQ].[Medical Plan].[All]" dimensionUniqueName="[PAY_FREQ]" displayFolder="" count="0" memberValueDatatype="130" unbalanced="0"/>
    <cacheHierarchy uniqueName="[PAY_FREQ].[Insured person(s)]" caption="Insured person(s)" attribute="1" defaultMemberUniqueName="[PAY_FREQ].[Insured person(s)].[All]" allUniqueName="[PAY_FREQ].[Insured person(s)].[All]" dimensionUniqueName="[PAY_FREQ]" displayFolder="" count="0" memberValueDatatype="130" unbalanced="0"/>
    <cacheHierarchy uniqueName="[PAY_FREQ].[Cost supported by:]" caption="Cost supported by:" attribute="1" defaultMemberUniqueName="[PAY_FREQ].[Cost supported by:].[All]" allUniqueName="[PAY_FREQ].[Cost supported by:].[All]" dimensionUniqueName="[PAY_FREQ]" displayFolder="" count="0" memberValueDatatype="130" unbalanced="0"/>
    <cacheHierarchy uniqueName="[PAY_FREQ].[Pay frequency]" caption="Pay frequency" attribute="1" defaultMemberUniqueName="[PAY_FREQ].[Pay frequency].[All]" allUniqueName="[PAY_FREQ].[Pay frequency].[All]" dimensionUniqueName="[PAY_FREQ]" displayFolder="" count="0" memberValueDatatype="130" unbalanced="0"/>
    <cacheHierarchy uniqueName="[PAY_FREQ].[Amount/% to Pay]" caption="Amount/% to Pay" attribute="1" defaultMemberUniqueName="[PAY_FREQ].[Amount/% to Pay].[All]" allUniqueName="[PAY_FREQ].[Amount/% to Pay].[All]" dimensionUniqueName="[PAY_FREQ]" displayFolder="" count="0" memberValueDatatype="20" unbalanced="0"/>
    <cacheHierarchy uniqueName="[SingleFamily].[Single/Family]" caption="Single/Family" attribute="1" defaultMemberUniqueName="[SingleFamily].[Single/Family].[All]" allUniqueName="[SingleFamily].[Single/Family].[All]" dimensionUniqueName="[SingleFamily]" displayFolder="" count="0" memberValueDatatype="130" unbalanced="0"/>
    <cacheHierarchy uniqueName="[Table1].[Medical Plan]" caption="Medical Plan" attribute="1" defaultMemberUniqueName="[Table1].[Medical Plan].[All]" allUniqueName="[Table1].[Medical Plan].[All]" dimensionUniqueName="[Table1]" displayFolder="" count="0" memberValueDatatype="130" unbalanced="0"/>
    <cacheHierarchy uniqueName="[Table1].[Option]" caption="Option" attribute="1" defaultMemberUniqueName="[Table1].[Option].[All]" allUniqueName="[Table1].[Option].[All]" dimensionUniqueName="[Table1]" displayFolder="" count="0" memberValueDatatype="130" unbalanced="0"/>
    <cacheHierarchy uniqueName="[Table1].[Details]" caption="Details" attribute="1" defaultMemberUniqueName="[Table1].[Details].[All]" allUniqueName="[Table1].[Details].[All]" dimensionUniqueName="[Table1]" displayFolder="" count="0" memberValueDatatype="130" unbalanced="0"/>
    <cacheHierarchy uniqueName="[Table1].[Single/Family]" caption="Single/Family" attribute="1" defaultMemberUniqueName="[Table1].[Single/Family].[All]" allUniqueName="[Table1].[Single/Family].[All]" dimensionUniqueName="[Table1]" displayFolder="" count="0" memberValueDatatype="130" unbalanced="0"/>
    <cacheHierarchy uniqueName="[Table1].[Amount/% to Pay]" caption="Amount/% to Pay" attribute="1" defaultMemberUniqueName="[Table1].[Amount/% to Pay].[All]" allUniqueName="[Table1].[Amount/% to Pay].[All]" dimensionUniqueName="[Table1]" displayFolder="" count="0" memberValueDatatype="130" unbalanced="0"/>
    <cacheHierarchy uniqueName="[Table2].[Medical Plan]" caption="Medical Plan" attribute="1" defaultMemberUniqueName="[Table2].[Medical Plan].[All]" allUniqueName="[Table2].[Medical Plan].[All]" dimensionUniqueName="[Table2]" displayFolder="" count="0" memberValueDatatype="130" unbalanced="0"/>
    <cacheHierarchy uniqueName="[Table2].[Option]" caption="Option" attribute="1" defaultMemberUniqueName="[Table2].[Option].[All]" allUniqueName="[Table2].[Option].[All]" dimensionUniqueName="[Table2]" displayFolder="" count="0" memberValueDatatype="130" unbalanced="0"/>
    <cacheHierarchy uniqueName="[Table2].[Details]" caption="Details" attribute="1" defaultMemberUniqueName="[Table2].[Details].[All]" allUniqueName="[Table2].[Details].[All]" dimensionUniqueName="[Table2]" displayFolder="" count="0" memberValueDatatype="130" unbalanced="0"/>
    <cacheHierarchy uniqueName="[Table2].[Single/Family]" caption="Single/Family" attribute="1" defaultMemberUniqueName="[Table2].[Single/Family].[All]" allUniqueName="[Table2].[Single/Family].[All]" dimensionUniqueName="[Table2]" displayFolder="" count="0" memberValueDatatype="130" unbalanced="0"/>
    <cacheHierarchy uniqueName="[Table2].[Amount/% to Pay]" caption="Amount/% to Pay" attribute="1" defaultMemberUniqueName="[Table2].[Amount/% to Pay].[All]" allUniqueName="[Table2].[Amount/% to Pay].[All]" dimensionUniqueName="[Table2]" displayFolder="" count="0" memberValueDatatype="20" unbalanced="0"/>
    <cacheHierarchy uniqueName="[Table5].[Medical Plan]" caption="Medical Plan" attribute="1" defaultMemberUniqueName="[Table5].[Medical Plan].[All]" allUniqueName="[Table5].[Medical Plan].[All]" dimensionUniqueName="[Table5]" displayFolder="" count="0" memberValueDatatype="130" unbalanced="0"/>
    <cacheHierarchy uniqueName="[Table5].[Medical Event]" caption="Medical Event" attribute="1" defaultMemberUniqueName="[Table5].[Medical Event].[All]" allUniqueName="[Table5].[Medical Event].[All]" dimensionUniqueName="[Table5]" displayFolder="" count="2" memberValueDatatype="130" unbalanced="0"/>
    <cacheHierarchy uniqueName="[Table5].[Common Medical Event]" caption="Common Medical Event" attribute="1" defaultMemberUniqueName="[Table5].[Common Medical Event].[All]" allUniqueName="[Table5].[Common Medical Event].[All]" dimensionUniqueName="[Table5]" displayFolder="" count="0" memberValueDatatype="130" unbalanced="0"/>
    <cacheHierarchy uniqueName="[Table5].[Services You May Need]" caption="Services You May Need" attribute="1" defaultMemberUniqueName="[Table5].[Services You May Need].[All]" allUniqueName="[Table5].[Services You May Need].[All]" dimensionUniqueName="[Table5]" displayFolder="" count="0" memberValueDatatype="130" unbalanced="0"/>
    <cacheHierarchy uniqueName="[Table5].[Option]" caption="Option" attribute="1" defaultMemberUniqueName="[Table5].[Option].[All]" allUniqueName="[Table5].[Option].[All]" dimensionUniqueName="[Table5]" displayFolder="" count="2" memberValueDatatype="130" unbalanced="0"/>
    <cacheHierarchy uniqueName="[Table5].[What You Will Pay Amount/%]" caption="What You Will Pay Amount/%" attribute="1" defaultMemberUniqueName="[Table5].[What You Will Pay Amount/%].[All]" allUniqueName="[Table5].[What You Will Pay Amount/%].[All]" dimensionUniqueName="[Table5]" displayFolder="" count="0" memberValueDatatype="130" unbalanced="0"/>
    <cacheHierarchy uniqueName="[Table5].[Details /Limitations, Exceptions, &amp; Other Important Information]" caption="Details /Limitations, Exceptions, &amp; Other Important Information" attribute="1" defaultMemberUniqueName="[Table5].[Details /Limitations, Exceptions, &amp; Other Important Information].[All]" allUniqueName="[Table5].[Details /Limitations, Exceptions, &amp; Other Important Information].[All]" dimensionUniqueName="[Table5]" displayFolder="" count="0" memberValueDatatype="130" unbalanced="0"/>
    <cacheHierarchy uniqueName="[Measures].[Count of Amount/% to Pay]" caption="Count of Amount/% to Pay" measure="1" displayFolder="" measureGroup="Table1" count="0">
      <extLst>
        <ext xmlns:x15="http://schemas.microsoft.com/office/spreadsheetml/2010/11/main" uri="{B97F6D7D-B522-45F9-BDA1-12C45D357490}">
          <x15:cacheHierarchy aggregatedColumn="28"/>
        </ext>
      </extLst>
    </cacheHierarchy>
    <cacheHierarchy uniqueName="[Measures].[Sum of Amount/% to Pay]" caption="Sum of Amount/% to Pay" measure="1" displayFolder="" measureGroup="Table2" count="0">
      <extLst>
        <ext xmlns:x15="http://schemas.microsoft.com/office/spreadsheetml/2010/11/main" uri="{B97F6D7D-B522-45F9-BDA1-12C45D357490}">
          <x15:cacheHierarchy aggregatedColumn="33"/>
        </ext>
      </extLst>
    </cacheHierarchy>
    <cacheHierarchy uniqueName="[Measures].[Sum of Amount/% to Pay 2]" caption="Sum of Amount/% to Pay 2" measure="1" displayFolder="" measureGroup="PAY_FREQ" count="0">
      <extLst>
        <ext xmlns:x15="http://schemas.microsoft.com/office/spreadsheetml/2010/11/main" uri="{B97F6D7D-B522-45F9-BDA1-12C45D357490}">
          <x15:cacheHierarchy aggregatedColumn="22"/>
        </ext>
      </extLst>
    </cacheHierarchy>
    <cacheHierarchy uniqueName="[Measures].[Sum of Amount/% to Pay 3]" caption="Sum of Amount/% to Pay 3" measure="1" displayFolder="" measureGroup="OD_OOPL" count="0">
      <extLst>
        <ext xmlns:x15="http://schemas.microsoft.com/office/spreadsheetml/2010/11/main" uri="{B97F6D7D-B522-45F9-BDA1-12C45D357490}">
          <x15:cacheHierarchy aggregatedColumn="17"/>
        </ext>
      </extLst>
    </cacheHierarchy>
    <cacheHierarchy uniqueName="[Measures].[Sum of What You Will Pay Amount/%]" caption="Sum of What You Will Pay Amount/%" measure="1" displayFolder="" measureGroup="ALL_COSTS_table" count="0">
      <extLst>
        <ext xmlns:x15="http://schemas.microsoft.com/office/spreadsheetml/2010/11/main" uri="{B97F6D7D-B522-45F9-BDA1-12C45D357490}">
          <x15:cacheHierarchy aggregatedColumn="4"/>
        </ext>
      </extLst>
    </cacheHierarchy>
    <cacheHierarchy uniqueName="[Measures].[Count of Details /Limitations, Exceptions, &amp; Other Important Information]" caption="Count of Details /Limitations, Exceptions, &amp; Other Important Information" measure="1" displayFolder="" measureGroup="ALL_COSTS_table" count="0">
      <extLst>
        <ext xmlns:x15="http://schemas.microsoft.com/office/spreadsheetml/2010/11/main" uri="{B97F6D7D-B522-45F9-BDA1-12C45D357490}">
          <x15:cacheHierarchy aggregatedColumn="5"/>
        </ext>
      </extLst>
    </cacheHierarchy>
    <cacheHierarchy uniqueName="[Measures].[Amount to pay]" caption="Amount to pay" measure="1" displayFolder="" measureGroup="Table1" count="0"/>
    <cacheHierarchy uniqueName="[Measures].[What you will Pay]" caption="What you will Pay" measure="1" displayFolder="" measureGroup="Table5" count="0"/>
    <cacheHierarchy uniqueName="[Measures].[Details]" caption="Details" measure="1" displayFolder="" measureGroup="Table5" count="0"/>
    <cacheHierarchy uniqueName="[Measures].[Details, limitations]" caption="Details, limitations" measure="1" displayFolder="" measureGroup="ALL_COSTS_table" count="0"/>
    <cacheHierarchy uniqueName="[Measures].[__XL_Count Table1]" caption="__XL_Count Table1" measure="1" displayFolder="" measureGroup="Table1" count="0" hidden="1"/>
    <cacheHierarchy uniqueName="[Measures].[__XL_Count Table5]" caption="__XL_Count Table5" measure="1" displayFolder="" measureGroup="Table5" count="0" hidden="1"/>
    <cacheHierarchy uniqueName="[Measures].[__XL_Count Table2]" caption="__XL_Count Table2" measure="1" displayFolder="" measureGroup="Table2" count="0" hidden="1"/>
    <cacheHierarchy uniqueName="[Measures].[__XL_Count SingleFamily]" caption="__XL_Count SingleFamily" measure="1" displayFolder="" measureGroup="SingleFamily" count="0" hidden="1"/>
    <cacheHierarchy uniqueName="[Measures].[__XL_Count annual_pay_amount]" caption="__XL_Count annual_pay_amount" measure="1" displayFolder="" measureGroup="annual_pay_amount" count="0" hidden="1"/>
    <cacheHierarchy uniqueName="[Measures].[__XL_Count Insured_persons]" caption="__XL_Count Insured_persons" measure="1" displayFolder="" measureGroup="Insured_persons" count="0" hidden="1"/>
    <cacheHierarchy uniqueName="[Measures].[__XL_Count PAY_FREQ]" caption="__XL_Count PAY_FREQ" measure="1" displayFolder="" measureGroup="PAY_FREQ" count="0" hidden="1"/>
    <cacheHierarchy uniqueName="[Measures].[__XL_Count OD_OOPL]" caption="__XL_Count OD_OOPL" measure="1" displayFolder="" measureGroup="OD_OOPL" count="0" hidden="1"/>
    <cacheHierarchy uniqueName="[Measures].[__XL_Count ALL_COSTS_table]" caption="__XL_Count ALL_COSTS_table" measure="1" displayFolder="" measureGroup="ALL_COSTS_table"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195042865"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aluca Izsak" refreshedDate="45586.716819907408" createdVersion="8" refreshedVersion="8" minRefreshableVersion="3" recordCount="21" xr:uid="{E93463A3-D9CF-478B-89E5-06B6BE29AB9B}">
  <cacheSource type="worksheet">
    <worksheetSource ref="A63:E84" sheet="Working"/>
  </cacheSource>
  <cacheFields count="5">
    <cacheField name="Medical Plan" numFmtId="0">
      <sharedItems count="8">
        <s v="CDHP 1800 HSA"/>
        <s v="CDHP 2700 HSA"/>
        <s v="750 PPO Plan"/>
        <s v="New 750 PPO Plan" u="1"/>
        <s v="PPO 1800 HSA" u="1"/>
        <s v="PPO 1800 HSA High Deductible Plan" u="1"/>
        <s v="PPO 2700 HSA High Deductible Plan" u="1"/>
        <s v="PPO 2700 HSA" u="1"/>
      </sharedItems>
    </cacheField>
    <cacheField name="Option" numFmtId="0">
      <sharedItems/>
    </cacheField>
    <cacheField name="Details" numFmtId="0">
      <sharedItems count="7">
        <s v="Retail Generic"/>
        <s v="Retail Brand Formulary"/>
        <s v="Retail Brand Non-Form"/>
        <s v="Mail Generic"/>
        <s v="Mail Brand Formulary"/>
        <s v="Mail Brand Non-Form"/>
        <s v="Actuarial Value"/>
      </sharedItems>
    </cacheField>
    <cacheField name="Single/Family" numFmtId="0">
      <sharedItems/>
    </cacheField>
    <cacheField name="Amount/% to Pay" numFmtId="0">
      <sharedItems containsSemiMixedTypes="0" containsString="0" containsNumber="1" minValue="0.1" maxValue="11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aluca Izsak" refreshedDate="45586.761062731479" backgroundQuery="1" createdVersion="8" refreshedVersion="8" minRefreshableVersion="3" recordCount="0" supportSubquery="1" supportAdvancedDrill="1" xr:uid="{9BC4F68E-59C0-47C5-97F6-1B17B24C5B06}">
  <cacheSource type="external" connectionId="1"/>
  <cacheFields count="5">
    <cacheField name="[OD_OOPL].[Medical Plan].[Medical Plan]" caption="Medical Plan" numFmtId="0" hierarchy="13" level="1">
      <sharedItems count="3">
        <s v="750 PPO Plan"/>
        <s v="CDHP 1800 HSA"/>
        <s v="CDHP 2700 HSA"/>
      </sharedItems>
      <extLst>
        <ext xmlns:x15="http://schemas.microsoft.com/office/spreadsheetml/2010/11/main" uri="{4F2E5C28-24EA-4eb8-9CBF-B6C8F9C3D259}">
          <x15:cachedUniqueNames>
            <x15:cachedUniqueName index="0" name="[OD_OOPL].[Medical Plan].&amp;[750 PPO Plan]"/>
            <x15:cachedUniqueName index="1" name="[OD_OOPL].[Medical Plan].&amp;[CDHP 1800 HSA]"/>
            <x15:cachedUniqueName index="2" name="[OD_OOPL].[Medical Plan].&amp;[CDHP 2700 HSA]"/>
          </x15:cachedUniqueNames>
        </ext>
      </extLst>
    </cacheField>
    <cacheField name="[Measures].[Sum of Amount/% to Pay 3]" caption="Sum of Amount/% to Pay 3" numFmtId="0" hierarchy="44" level="32767"/>
    <cacheField name="[OD_OOPL].[Details].[Details]" caption="Details" numFmtId="0" hierarchy="15" level="1">
      <sharedItems count="2">
        <s v="Out-of-pocket limit"/>
        <s v="Overall Deductible"/>
      </sharedItems>
      <extLst>
        <ext xmlns:x15="http://schemas.microsoft.com/office/spreadsheetml/2010/11/main" uri="{4F2E5C28-24EA-4eb8-9CBF-B6C8F9C3D259}">
          <x15:cachedUniqueNames>
            <x15:cachedUniqueName index="0" name="[OD_OOPL].[Details].&amp;[Out-of-pocket limit]"/>
            <x15:cachedUniqueName index="1" name="[OD_OOPL].[Details].&amp;[Overall Deductible]"/>
          </x15:cachedUniqueNames>
        </ext>
      </extLst>
    </cacheField>
    <cacheField name="[Insured_persons].[Insured person(s)].[Insured person(s)]" caption="Insured person(s)" numFmtId="0" hierarchy="12" level="1">
      <sharedItems containsSemiMixedTypes="0" containsNonDate="0" containsString="0"/>
    </cacheField>
    <cacheField name="[OD_OOPL].[Option].[Option]" caption="Option" numFmtId="0" hierarchy="14" level="1">
      <sharedItems containsSemiMixedTypes="0" containsNonDate="0" containsString="0"/>
    </cacheField>
  </cacheFields>
  <cacheHierarchies count="61">
    <cacheHierarchy uniqueName="[ALL_COSTS_table].[Medical Plan]" caption="Medical Plan" attribute="1" defaultMemberUniqueName="[ALL_COSTS_table].[Medical Plan].[All]" allUniqueName="[ALL_COSTS_table].[Medical Plan].[All]" dimensionUniqueName="[ALL_COSTS_table]" displayFolder="" count="0" memberValueDatatype="130" unbalanced="0"/>
    <cacheHierarchy uniqueName="[ALL_COSTS_table].[Medical Event]" caption="Medical Event" attribute="1" defaultMemberUniqueName="[ALL_COSTS_table].[Medical Event].[All]" allUniqueName="[ALL_COSTS_table].[Medical Event].[All]" dimensionUniqueName="[ALL_COSTS_table]" displayFolder="" count="0" memberValueDatatype="130" unbalanced="0"/>
    <cacheHierarchy uniqueName="[ALL_COSTS_table].[Services You May Need]" caption="Services You May Need" attribute="1" defaultMemberUniqueName="[ALL_COSTS_table].[Services You May Need].[All]" allUniqueName="[ALL_COSTS_table].[Services You May Need].[All]" dimensionUniqueName="[ALL_COSTS_table]" displayFolder="" count="0" memberValueDatatype="130" unbalanced="0"/>
    <cacheHierarchy uniqueName="[ALL_COSTS_table].[Option]" caption="Option" attribute="1" defaultMemberUniqueName="[ALL_COSTS_table].[Option].[All]" allUniqueName="[ALL_COSTS_table].[Option].[All]" dimensionUniqueName="[ALL_COSTS_table]" displayFolder="" count="0" memberValueDatatype="130" unbalanced="0"/>
    <cacheHierarchy uniqueName="[ALL_COSTS_table].[What You Will Pay Amount/%]" caption="What You Will Pay Amount/%" attribute="1" defaultMemberUniqueName="[ALL_COSTS_table].[What You Will Pay Amount/%].[All]" allUniqueName="[ALL_COSTS_table].[What You Will Pay Amount/%].[All]" dimensionUniqueName="[ALL_COSTS_table]" displayFolder="" count="0" memberValueDatatype="5" unbalanced="0"/>
    <cacheHierarchy uniqueName="[ALL_COSTS_table].[Details /Limitations, Exceptions, &amp; Other Important Information]" caption="Details /Limitations, Exceptions, &amp; Other Important Information" attribute="1" defaultMemberUniqueName="[ALL_COSTS_table].[Details /Limitations, Exceptions, &amp; Other Important Information].[All]" allUniqueName="[ALL_COSTS_table].[Details /Limitations, Exceptions, &amp; Other Important Information].[All]" dimensionUniqueName="[ALL_COSTS_table]" displayFolder="" count="0" memberValueDatatype="130" unbalanced="0"/>
    <cacheHierarchy uniqueName="[annual_pay_amount].[Insured person(s)]" caption="Insured person(s)" attribute="1" defaultMemberUniqueName="[annual_pay_amount].[Insured person(s)].[All]" allUniqueName="[annual_pay_amount].[Insured person(s)].[All]" dimensionUniqueName="[annual_pay_amount]" displayFolder="" count="0" memberValueDatatype="130" unbalanced="0"/>
    <cacheHierarchy uniqueName="[annual_pay_amount].[Cost supported by:]" caption="Cost supported by:" attribute="1" defaultMemberUniqueName="[annual_pay_amount].[Cost supported by:].[All]" allUniqueName="[annual_pay_amount].[Cost supported by:].[All]" dimensionUniqueName="[annual_pay_amount]" displayFolder="" count="0" memberValueDatatype="130" unbalanced="0"/>
    <cacheHierarchy uniqueName="[annual_pay_amount].[Pay frequency]" caption="Pay frequency" attribute="1" defaultMemberUniqueName="[annual_pay_amount].[Pay frequency].[All]" allUniqueName="[annual_pay_amount].[Pay frequency].[All]" dimensionUniqueName="[annual_pay_amount]" displayFolder="" count="0" memberValueDatatype="130" unbalanced="0"/>
    <cacheHierarchy uniqueName="[annual_pay_amount].[750 PLAN]" caption="750 PLAN" attribute="1" defaultMemberUniqueName="[annual_pay_amount].[750 PLAN].[All]" allUniqueName="[annual_pay_amount].[750 PLAN].[All]" dimensionUniqueName="[annual_pay_amount]" displayFolder="" count="0" memberValueDatatype="20" unbalanced="0"/>
    <cacheHierarchy uniqueName="[annual_pay_amount].[1800 PLAN]" caption="1800 PLAN" attribute="1" defaultMemberUniqueName="[annual_pay_amount].[1800 PLAN].[All]" allUniqueName="[annual_pay_amount].[1800 PLAN].[All]" dimensionUniqueName="[annual_pay_amount]" displayFolder="" count="0" memberValueDatatype="20" unbalanced="0"/>
    <cacheHierarchy uniqueName="[annual_pay_amount].[2700 PLAN]" caption="2700 PLAN" attribute="1" defaultMemberUniqueName="[annual_pay_amount].[2700 PLAN].[All]" allUniqueName="[annual_pay_amount].[2700 PLAN].[All]" dimensionUniqueName="[annual_pay_amount]" displayFolder="" count="0" memberValueDatatype="20" unbalanced="0"/>
    <cacheHierarchy uniqueName="[Insured_persons].[Insured person(s)]" caption="Insured person(s)" attribute="1" defaultMemberUniqueName="[Insured_persons].[Insured person(s)].[All]" allUniqueName="[Insured_persons].[Insured person(s)].[All]" dimensionUniqueName="[Insured_persons]" displayFolder="" count="2" memberValueDatatype="130" unbalanced="0">
      <fieldsUsage count="2">
        <fieldUsage x="-1"/>
        <fieldUsage x="3"/>
      </fieldsUsage>
    </cacheHierarchy>
    <cacheHierarchy uniqueName="[OD_OOPL].[Medical Plan]" caption="Medical Plan" attribute="1" defaultMemberUniqueName="[OD_OOPL].[Medical Plan].[All]" allUniqueName="[OD_OOPL].[Medical Plan].[All]" dimensionUniqueName="[OD_OOPL]" displayFolder="" count="2" memberValueDatatype="130" unbalanced="0">
      <fieldsUsage count="2">
        <fieldUsage x="-1"/>
        <fieldUsage x="0"/>
      </fieldsUsage>
    </cacheHierarchy>
    <cacheHierarchy uniqueName="[OD_OOPL].[Option]" caption="Option" attribute="1" defaultMemberUniqueName="[OD_OOPL].[Option].[All]" allUniqueName="[OD_OOPL].[Option].[All]" dimensionUniqueName="[OD_OOPL]" displayFolder="" count="2" memberValueDatatype="130" unbalanced="0">
      <fieldsUsage count="2">
        <fieldUsage x="-1"/>
        <fieldUsage x="4"/>
      </fieldsUsage>
    </cacheHierarchy>
    <cacheHierarchy uniqueName="[OD_OOPL].[Details]" caption="Details" attribute="1" defaultMemberUniqueName="[OD_OOPL].[Details].[All]" allUniqueName="[OD_OOPL].[Details].[All]" dimensionUniqueName="[OD_OOPL]" displayFolder="" count="2" memberValueDatatype="130" unbalanced="0">
      <fieldsUsage count="2">
        <fieldUsage x="-1"/>
        <fieldUsage x="2"/>
      </fieldsUsage>
    </cacheHierarchy>
    <cacheHierarchy uniqueName="[OD_OOPL].[Insured person(s)]" caption="Insured person(s)" attribute="1" defaultMemberUniqueName="[OD_OOPL].[Insured person(s)].[All]" allUniqueName="[OD_OOPL].[Insured person(s)].[All]" dimensionUniqueName="[OD_OOPL]" displayFolder="" count="0" memberValueDatatype="130" unbalanced="0"/>
    <cacheHierarchy uniqueName="[OD_OOPL].[Amount/% to Pay]" caption="Amount/% to Pay" attribute="1" defaultMemberUniqueName="[OD_OOPL].[Amount/% to Pay].[All]" allUniqueName="[OD_OOPL].[Amount/% to Pay].[All]" dimensionUniqueName="[OD_OOPL]" displayFolder="" count="0" memberValueDatatype="20" unbalanced="0"/>
    <cacheHierarchy uniqueName="[PAY_FREQ].[Medical Plan]" caption="Medical Plan" attribute="1" defaultMemberUniqueName="[PAY_FREQ].[Medical Plan].[All]" allUniqueName="[PAY_FREQ].[Medical Plan].[All]" dimensionUniqueName="[PAY_FREQ]" displayFolder="" count="0" memberValueDatatype="130" unbalanced="0"/>
    <cacheHierarchy uniqueName="[PAY_FREQ].[Insured person(s)]" caption="Insured person(s)" attribute="1" defaultMemberUniqueName="[PAY_FREQ].[Insured person(s)].[All]" allUniqueName="[PAY_FREQ].[Insured person(s)].[All]" dimensionUniqueName="[PAY_FREQ]" displayFolder="" count="0" memberValueDatatype="130" unbalanced="0"/>
    <cacheHierarchy uniqueName="[PAY_FREQ].[Cost supported by:]" caption="Cost supported by:" attribute="1" defaultMemberUniqueName="[PAY_FREQ].[Cost supported by:].[All]" allUniqueName="[PAY_FREQ].[Cost supported by:].[All]" dimensionUniqueName="[PAY_FREQ]" displayFolder="" count="0" memberValueDatatype="130" unbalanced="0"/>
    <cacheHierarchy uniqueName="[PAY_FREQ].[Pay frequency]" caption="Pay frequency" attribute="1" defaultMemberUniqueName="[PAY_FREQ].[Pay frequency].[All]" allUniqueName="[PAY_FREQ].[Pay frequency].[All]" dimensionUniqueName="[PAY_FREQ]" displayFolder="" count="0" memberValueDatatype="130" unbalanced="0"/>
    <cacheHierarchy uniqueName="[PAY_FREQ].[Amount/% to Pay]" caption="Amount/% to Pay" attribute="1" defaultMemberUniqueName="[PAY_FREQ].[Amount/% to Pay].[All]" allUniqueName="[PAY_FREQ].[Amount/% to Pay].[All]" dimensionUniqueName="[PAY_FREQ]" displayFolder="" count="0" memberValueDatatype="20" unbalanced="0"/>
    <cacheHierarchy uniqueName="[SingleFamily].[Single/Family]" caption="Single/Family" attribute="1" defaultMemberUniqueName="[SingleFamily].[Single/Family].[All]" allUniqueName="[SingleFamily].[Single/Family].[All]" dimensionUniqueName="[SingleFamily]" displayFolder="" count="0" memberValueDatatype="130" unbalanced="0"/>
    <cacheHierarchy uniqueName="[Table1].[Medical Plan]" caption="Medical Plan" attribute="1" defaultMemberUniqueName="[Table1].[Medical Plan].[All]" allUniqueName="[Table1].[Medical Plan].[All]" dimensionUniqueName="[Table1]" displayFolder="" count="0" memberValueDatatype="130" unbalanced="0"/>
    <cacheHierarchy uniqueName="[Table1].[Option]" caption="Option" attribute="1" defaultMemberUniqueName="[Table1].[Option].[All]" allUniqueName="[Table1].[Option].[All]" dimensionUniqueName="[Table1]" displayFolder="" count="0" memberValueDatatype="130" unbalanced="0"/>
    <cacheHierarchy uniqueName="[Table1].[Details]" caption="Details" attribute="1" defaultMemberUniqueName="[Table1].[Details].[All]" allUniqueName="[Table1].[Details].[All]" dimensionUniqueName="[Table1]" displayFolder="" count="0" memberValueDatatype="130" unbalanced="0"/>
    <cacheHierarchy uniqueName="[Table1].[Single/Family]" caption="Single/Family" attribute="1" defaultMemberUniqueName="[Table1].[Single/Family].[All]" allUniqueName="[Table1].[Single/Family].[All]" dimensionUniqueName="[Table1]" displayFolder="" count="0" memberValueDatatype="130" unbalanced="0"/>
    <cacheHierarchy uniqueName="[Table1].[Amount/% to Pay]" caption="Amount/% to Pay" attribute="1" defaultMemberUniqueName="[Table1].[Amount/% to Pay].[All]" allUniqueName="[Table1].[Amount/% to Pay].[All]" dimensionUniqueName="[Table1]" displayFolder="" count="0" memberValueDatatype="130" unbalanced="0"/>
    <cacheHierarchy uniqueName="[Table2].[Medical Plan]" caption="Medical Plan" attribute="1" defaultMemberUniqueName="[Table2].[Medical Plan].[All]" allUniqueName="[Table2].[Medical Plan].[All]" dimensionUniqueName="[Table2]" displayFolder="" count="0" memberValueDatatype="130" unbalanced="0"/>
    <cacheHierarchy uniqueName="[Table2].[Option]" caption="Option" attribute="1" defaultMemberUniqueName="[Table2].[Option].[All]" allUniqueName="[Table2].[Option].[All]" dimensionUniqueName="[Table2]" displayFolder="" count="0" memberValueDatatype="130" unbalanced="0"/>
    <cacheHierarchy uniqueName="[Table2].[Details]" caption="Details" attribute="1" defaultMemberUniqueName="[Table2].[Details].[All]" allUniqueName="[Table2].[Details].[All]" dimensionUniqueName="[Table2]" displayFolder="" count="0" memberValueDatatype="130" unbalanced="0"/>
    <cacheHierarchy uniqueName="[Table2].[Single/Family]" caption="Single/Family" attribute="1" defaultMemberUniqueName="[Table2].[Single/Family].[All]" allUniqueName="[Table2].[Single/Family].[All]" dimensionUniqueName="[Table2]" displayFolder="" count="0" memberValueDatatype="130" unbalanced="0"/>
    <cacheHierarchy uniqueName="[Table2].[Amount/% to Pay]" caption="Amount/% to Pay" attribute="1" defaultMemberUniqueName="[Table2].[Amount/% to Pay].[All]" allUniqueName="[Table2].[Amount/% to Pay].[All]" dimensionUniqueName="[Table2]" displayFolder="" count="0" memberValueDatatype="20" unbalanced="0"/>
    <cacheHierarchy uniqueName="[Table5].[Medical Plan]" caption="Medical Plan" attribute="1" defaultMemberUniqueName="[Table5].[Medical Plan].[All]" allUniqueName="[Table5].[Medical Plan].[All]" dimensionUniqueName="[Table5]" displayFolder="" count="0" memberValueDatatype="130" unbalanced="0"/>
    <cacheHierarchy uniqueName="[Table5].[Medical Event]" caption="Medical Event" attribute="1" defaultMemberUniqueName="[Table5].[Medical Event].[All]" allUniqueName="[Table5].[Medical Event].[All]" dimensionUniqueName="[Table5]" displayFolder="" count="0" memberValueDatatype="130" unbalanced="0"/>
    <cacheHierarchy uniqueName="[Table5].[Common Medical Event]" caption="Common Medical Event" attribute="1" defaultMemberUniqueName="[Table5].[Common Medical Event].[All]" allUniqueName="[Table5].[Common Medical Event].[All]" dimensionUniqueName="[Table5]" displayFolder="" count="0" memberValueDatatype="130" unbalanced="0"/>
    <cacheHierarchy uniqueName="[Table5].[Services You May Need]" caption="Services You May Need" attribute="1" defaultMemberUniqueName="[Table5].[Services You May Need].[All]" allUniqueName="[Table5].[Services You May Need].[All]" dimensionUniqueName="[Table5]" displayFolder="" count="0" memberValueDatatype="130" unbalanced="0"/>
    <cacheHierarchy uniqueName="[Table5].[Option]" caption="Option" attribute="1" defaultMemberUniqueName="[Table5].[Option].[All]" allUniqueName="[Table5].[Option].[All]" dimensionUniqueName="[Table5]" displayFolder="" count="0" memberValueDatatype="130" unbalanced="0"/>
    <cacheHierarchy uniqueName="[Table5].[What You Will Pay Amount/%]" caption="What You Will Pay Amount/%" attribute="1" defaultMemberUniqueName="[Table5].[What You Will Pay Amount/%].[All]" allUniqueName="[Table5].[What You Will Pay Amount/%].[All]" dimensionUniqueName="[Table5]" displayFolder="" count="0" memberValueDatatype="130" unbalanced="0"/>
    <cacheHierarchy uniqueName="[Table5].[Details /Limitations, Exceptions, &amp; Other Important Information]" caption="Details /Limitations, Exceptions, &amp; Other Important Information" attribute="1" defaultMemberUniqueName="[Table5].[Details /Limitations, Exceptions, &amp; Other Important Information].[All]" allUniqueName="[Table5].[Details /Limitations, Exceptions, &amp; Other Important Information].[All]" dimensionUniqueName="[Table5]" displayFolder="" count="0" memberValueDatatype="130" unbalanced="0"/>
    <cacheHierarchy uniqueName="[Measures].[Count of Amount/% to Pay]" caption="Count of Amount/% to Pay" measure="1" displayFolder="" measureGroup="Table1" count="0">
      <extLst>
        <ext xmlns:x15="http://schemas.microsoft.com/office/spreadsheetml/2010/11/main" uri="{B97F6D7D-B522-45F9-BDA1-12C45D357490}">
          <x15:cacheHierarchy aggregatedColumn="28"/>
        </ext>
      </extLst>
    </cacheHierarchy>
    <cacheHierarchy uniqueName="[Measures].[Sum of Amount/% to Pay]" caption="Sum of Amount/% to Pay" measure="1" displayFolder="" measureGroup="Table2" count="0">
      <extLst>
        <ext xmlns:x15="http://schemas.microsoft.com/office/spreadsheetml/2010/11/main" uri="{B97F6D7D-B522-45F9-BDA1-12C45D357490}">
          <x15:cacheHierarchy aggregatedColumn="33"/>
        </ext>
      </extLst>
    </cacheHierarchy>
    <cacheHierarchy uniqueName="[Measures].[Sum of Amount/% to Pay 2]" caption="Sum of Amount/% to Pay 2" measure="1" displayFolder="" measureGroup="PAY_FREQ" count="0">
      <extLst>
        <ext xmlns:x15="http://schemas.microsoft.com/office/spreadsheetml/2010/11/main" uri="{B97F6D7D-B522-45F9-BDA1-12C45D357490}">
          <x15:cacheHierarchy aggregatedColumn="22"/>
        </ext>
      </extLst>
    </cacheHierarchy>
    <cacheHierarchy uniqueName="[Measures].[Sum of Amount/% to Pay 3]" caption="Sum of Amount/% to Pay 3" measure="1" displayFolder="" measureGroup="OD_OOPL" count="0" oneField="1">
      <fieldsUsage count="1">
        <fieldUsage x="1"/>
      </fieldsUsage>
      <extLst>
        <ext xmlns:x15="http://schemas.microsoft.com/office/spreadsheetml/2010/11/main" uri="{B97F6D7D-B522-45F9-BDA1-12C45D357490}">
          <x15:cacheHierarchy aggregatedColumn="17"/>
        </ext>
      </extLst>
    </cacheHierarchy>
    <cacheHierarchy uniqueName="[Measures].[Sum of What You Will Pay Amount/%]" caption="Sum of What You Will Pay Amount/%" measure="1" displayFolder="" measureGroup="ALL_COSTS_table" count="0">
      <extLst>
        <ext xmlns:x15="http://schemas.microsoft.com/office/spreadsheetml/2010/11/main" uri="{B97F6D7D-B522-45F9-BDA1-12C45D357490}">
          <x15:cacheHierarchy aggregatedColumn="4"/>
        </ext>
      </extLst>
    </cacheHierarchy>
    <cacheHierarchy uniqueName="[Measures].[Count of Details /Limitations, Exceptions, &amp; Other Important Information]" caption="Count of Details /Limitations, Exceptions, &amp; Other Important Information" measure="1" displayFolder="" measureGroup="ALL_COSTS_table" count="0">
      <extLst>
        <ext xmlns:x15="http://schemas.microsoft.com/office/spreadsheetml/2010/11/main" uri="{B97F6D7D-B522-45F9-BDA1-12C45D357490}">
          <x15:cacheHierarchy aggregatedColumn="5"/>
        </ext>
      </extLst>
    </cacheHierarchy>
    <cacheHierarchy uniqueName="[Measures].[Amount to pay]" caption="Amount to pay" measure="1" displayFolder="" measureGroup="Table1" count="0"/>
    <cacheHierarchy uniqueName="[Measures].[What you will Pay]" caption="What you will Pay" measure="1" displayFolder="" measureGroup="Table5" count="0"/>
    <cacheHierarchy uniqueName="[Measures].[Details]" caption="Details" measure="1" displayFolder="" measureGroup="Table5" count="0"/>
    <cacheHierarchy uniqueName="[Measures].[Details, limitations]" caption="Details, limitations" measure="1" displayFolder="" measureGroup="ALL_COSTS_table" count="0"/>
    <cacheHierarchy uniqueName="[Measures].[__XL_Count Table1]" caption="__XL_Count Table1" measure="1" displayFolder="" measureGroup="Table1" count="0" hidden="1"/>
    <cacheHierarchy uniqueName="[Measures].[__XL_Count Table5]" caption="__XL_Count Table5" measure="1" displayFolder="" measureGroup="Table5" count="0" hidden="1"/>
    <cacheHierarchy uniqueName="[Measures].[__XL_Count Table2]" caption="__XL_Count Table2" measure="1" displayFolder="" measureGroup="Table2" count="0" hidden="1"/>
    <cacheHierarchy uniqueName="[Measures].[__XL_Count SingleFamily]" caption="__XL_Count SingleFamily" measure="1" displayFolder="" measureGroup="SingleFamily" count="0" hidden="1"/>
    <cacheHierarchy uniqueName="[Measures].[__XL_Count annual_pay_amount]" caption="__XL_Count annual_pay_amount" measure="1" displayFolder="" measureGroup="annual_pay_amount" count="0" hidden="1"/>
    <cacheHierarchy uniqueName="[Measures].[__XL_Count Insured_persons]" caption="__XL_Count Insured_persons" measure="1" displayFolder="" measureGroup="Insured_persons" count="0" hidden="1"/>
    <cacheHierarchy uniqueName="[Measures].[__XL_Count PAY_FREQ]" caption="__XL_Count PAY_FREQ" measure="1" displayFolder="" measureGroup="PAY_FREQ" count="0" hidden="1"/>
    <cacheHierarchy uniqueName="[Measures].[__XL_Count OD_OOPL]" caption="__XL_Count OD_OOPL" measure="1" displayFolder="" measureGroup="OD_OOPL" count="0" hidden="1"/>
    <cacheHierarchy uniqueName="[Measures].[__XL_Count ALL_COSTS_table]" caption="__XL_Count ALL_COSTS_table" measure="1" displayFolder="" measureGroup="ALL_COSTS_table" count="0" hidden="1"/>
    <cacheHierarchy uniqueName="[Measures].[__No measures defined]" caption="__No measures defined" measure="1" displayFolder="" count="0" hidden="1"/>
  </cacheHierarchies>
  <kpis count="0"/>
  <dimensions count="10">
    <dimension name="ALL_COSTS_table" uniqueName="[ALL_COSTS_table]" caption="ALL_COSTS_table"/>
    <dimension name="annual_pay_amount" uniqueName="[annual_pay_amount]" caption="annual_pay_amount"/>
    <dimension name="Insured_persons" uniqueName="[Insured_persons]" caption="Insured_persons"/>
    <dimension measure="1" name="Measures" uniqueName="[Measures]" caption="Measures"/>
    <dimension name="OD_OOPL" uniqueName="[OD_OOPL]" caption="OD_OOPL"/>
    <dimension name="PAY_FREQ" uniqueName="[PAY_FREQ]" caption="PAY_FREQ"/>
    <dimension name="SingleFamily" uniqueName="[SingleFamily]" caption="SingleFamily"/>
    <dimension name="Table1" uniqueName="[Table1]" caption="Table1"/>
    <dimension name="Table2" uniqueName="[Table2]" caption="Table2"/>
    <dimension name="Table5" uniqueName="[Table5]" caption="Table5"/>
  </dimensions>
  <measureGroups count="9">
    <measureGroup name="ALL_COSTS_table" caption="ALL_COSTS_table"/>
    <measureGroup name="annual_pay_amount" caption="annual_pay_amount"/>
    <measureGroup name="Insured_persons" caption="Insured_persons"/>
    <measureGroup name="OD_OOPL" caption="OD_OOPL"/>
    <measureGroup name="PAY_FREQ" caption="PAY_FREQ"/>
    <measureGroup name="SingleFamily" caption="SingleFamily"/>
    <measureGroup name="Table1" caption="Table1"/>
    <measureGroup name="Table2" caption="Table2"/>
    <measureGroup name="Table5" caption="Table5"/>
  </measureGroups>
  <maps count="13">
    <map measureGroup="0" dimension="0"/>
    <map measureGroup="1" dimension="1"/>
    <map measureGroup="2" dimension="2"/>
    <map measureGroup="3" dimension="2"/>
    <map measureGroup="3" dimension="4"/>
    <map measureGroup="4" dimension="2"/>
    <map measureGroup="4" dimension="5"/>
    <map measureGroup="5" dimension="6"/>
    <map measureGroup="6" dimension="6"/>
    <map measureGroup="6" dimension="7"/>
    <map measureGroup="7" dimension="6"/>
    <map measureGroup="7" dimension="8"/>
    <map measureGroup="8" dimension="9"/>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aluca Izsak" refreshedDate="45586.761063078702" backgroundQuery="1" createdVersion="8" refreshedVersion="8" minRefreshableVersion="3" recordCount="0" supportSubquery="1" supportAdvancedDrill="1" xr:uid="{8873A8C8-4144-4666-98F3-7ED96C42B595}">
  <cacheSource type="external" connectionId="1"/>
  <cacheFields count="3">
    <cacheField name="[PAY_FREQ].[Medical Plan].[Medical Plan]" caption="Medical Plan" numFmtId="0" hierarchy="18" level="1">
      <sharedItems count="3">
        <s v="750 PPO Plan"/>
        <s v="CDHP 1800 HSA"/>
        <s v="CDHP 2700 HSA"/>
      </sharedItems>
      <extLst>
        <ext xmlns:x15="http://schemas.microsoft.com/office/spreadsheetml/2010/11/main" uri="{4F2E5C28-24EA-4eb8-9CBF-B6C8F9C3D259}">
          <x15:cachedUniqueNames>
            <x15:cachedUniqueName index="0" name="[PAY_FREQ].[Medical Plan].&amp;[750 PPO Plan]"/>
            <x15:cachedUniqueName index="1" name="[PAY_FREQ].[Medical Plan].&amp;[CDHP 1800 HSA]"/>
            <x15:cachedUniqueName index="2" name="[PAY_FREQ].[Medical Plan].&amp;[CDHP 2700 HSA]"/>
          </x15:cachedUniqueNames>
        </ext>
      </extLst>
    </cacheField>
    <cacheField name="[Measures].[Sum of Amount/% to Pay 2]" caption="Sum of Amount/% to Pay 2" numFmtId="0" hierarchy="43" level="32767"/>
    <cacheField name="[Insured_persons].[Insured person(s)].[Insured person(s)]" caption="Insured person(s)" numFmtId="0" hierarchy="12" level="1">
      <sharedItems containsSemiMixedTypes="0" containsNonDate="0" containsString="0"/>
    </cacheField>
  </cacheFields>
  <cacheHierarchies count="61">
    <cacheHierarchy uniqueName="[ALL_COSTS_table].[Medical Plan]" caption="Medical Plan" attribute="1" defaultMemberUniqueName="[ALL_COSTS_table].[Medical Plan].[All]" allUniqueName="[ALL_COSTS_table].[Medical Plan].[All]" dimensionUniqueName="[ALL_COSTS_table]" displayFolder="" count="0" memberValueDatatype="130" unbalanced="0"/>
    <cacheHierarchy uniqueName="[ALL_COSTS_table].[Medical Event]" caption="Medical Event" attribute="1" defaultMemberUniqueName="[ALL_COSTS_table].[Medical Event].[All]" allUniqueName="[ALL_COSTS_table].[Medical Event].[All]" dimensionUniqueName="[ALL_COSTS_table]" displayFolder="" count="0" memberValueDatatype="130" unbalanced="0"/>
    <cacheHierarchy uniqueName="[ALL_COSTS_table].[Services You May Need]" caption="Services You May Need" attribute="1" defaultMemberUniqueName="[ALL_COSTS_table].[Services You May Need].[All]" allUniqueName="[ALL_COSTS_table].[Services You May Need].[All]" dimensionUniqueName="[ALL_COSTS_table]" displayFolder="" count="0" memberValueDatatype="130" unbalanced="0"/>
    <cacheHierarchy uniqueName="[ALL_COSTS_table].[Option]" caption="Option" attribute="1" defaultMemberUniqueName="[ALL_COSTS_table].[Option].[All]" allUniqueName="[ALL_COSTS_table].[Option].[All]" dimensionUniqueName="[ALL_COSTS_table]" displayFolder="" count="0" memberValueDatatype="130" unbalanced="0"/>
    <cacheHierarchy uniqueName="[ALL_COSTS_table].[What You Will Pay Amount/%]" caption="What You Will Pay Amount/%" attribute="1" defaultMemberUniqueName="[ALL_COSTS_table].[What You Will Pay Amount/%].[All]" allUniqueName="[ALL_COSTS_table].[What You Will Pay Amount/%].[All]" dimensionUniqueName="[ALL_COSTS_table]" displayFolder="" count="0" memberValueDatatype="5" unbalanced="0"/>
    <cacheHierarchy uniqueName="[ALL_COSTS_table].[Details /Limitations, Exceptions, &amp; Other Important Information]" caption="Details /Limitations, Exceptions, &amp; Other Important Information" attribute="1" defaultMemberUniqueName="[ALL_COSTS_table].[Details /Limitations, Exceptions, &amp; Other Important Information].[All]" allUniqueName="[ALL_COSTS_table].[Details /Limitations, Exceptions, &amp; Other Important Information].[All]" dimensionUniqueName="[ALL_COSTS_table]" displayFolder="" count="0" memberValueDatatype="130" unbalanced="0"/>
    <cacheHierarchy uniqueName="[annual_pay_amount].[Insured person(s)]" caption="Insured person(s)" attribute="1" defaultMemberUniqueName="[annual_pay_amount].[Insured person(s)].[All]" allUniqueName="[annual_pay_amount].[Insured person(s)].[All]" dimensionUniqueName="[annual_pay_amount]" displayFolder="" count="0" memberValueDatatype="130" unbalanced="0"/>
    <cacheHierarchy uniqueName="[annual_pay_amount].[Cost supported by:]" caption="Cost supported by:" attribute="1" defaultMemberUniqueName="[annual_pay_amount].[Cost supported by:].[All]" allUniqueName="[annual_pay_amount].[Cost supported by:].[All]" dimensionUniqueName="[annual_pay_amount]" displayFolder="" count="0" memberValueDatatype="130" unbalanced="0"/>
    <cacheHierarchy uniqueName="[annual_pay_amount].[Pay frequency]" caption="Pay frequency" attribute="1" defaultMemberUniqueName="[annual_pay_amount].[Pay frequency].[All]" allUniqueName="[annual_pay_amount].[Pay frequency].[All]" dimensionUniqueName="[annual_pay_amount]" displayFolder="" count="0" memberValueDatatype="130" unbalanced="0"/>
    <cacheHierarchy uniqueName="[annual_pay_amount].[750 PLAN]" caption="750 PLAN" attribute="1" defaultMemberUniqueName="[annual_pay_amount].[750 PLAN].[All]" allUniqueName="[annual_pay_amount].[750 PLAN].[All]" dimensionUniqueName="[annual_pay_amount]" displayFolder="" count="0" memberValueDatatype="20" unbalanced="0"/>
    <cacheHierarchy uniqueName="[annual_pay_amount].[1800 PLAN]" caption="1800 PLAN" attribute="1" defaultMemberUniqueName="[annual_pay_amount].[1800 PLAN].[All]" allUniqueName="[annual_pay_amount].[1800 PLAN].[All]" dimensionUniqueName="[annual_pay_amount]" displayFolder="" count="0" memberValueDatatype="20" unbalanced="0"/>
    <cacheHierarchy uniqueName="[annual_pay_amount].[2700 PLAN]" caption="2700 PLAN" attribute="1" defaultMemberUniqueName="[annual_pay_amount].[2700 PLAN].[All]" allUniqueName="[annual_pay_amount].[2700 PLAN].[All]" dimensionUniqueName="[annual_pay_amount]" displayFolder="" count="0" memberValueDatatype="20" unbalanced="0"/>
    <cacheHierarchy uniqueName="[Insured_persons].[Insured person(s)]" caption="Insured person(s)" attribute="1" defaultMemberUniqueName="[Insured_persons].[Insured person(s)].[All]" allUniqueName="[Insured_persons].[Insured person(s)].[All]" dimensionUniqueName="[Insured_persons]" displayFolder="" count="2" memberValueDatatype="130" unbalanced="0">
      <fieldsUsage count="2">
        <fieldUsage x="-1"/>
        <fieldUsage x="2"/>
      </fieldsUsage>
    </cacheHierarchy>
    <cacheHierarchy uniqueName="[OD_OOPL].[Medical Plan]" caption="Medical Plan" attribute="1" defaultMemberUniqueName="[OD_OOPL].[Medical Plan].[All]" allUniqueName="[OD_OOPL].[Medical Plan].[All]" dimensionUniqueName="[OD_OOPL]" displayFolder="" count="0" memberValueDatatype="130" unbalanced="0"/>
    <cacheHierarchy uniqueName="[OD_OOPL].[Option]" caption="Option" attribute="1" defaultMemberUniqueName="[OD_OOPL].[Option].[All]" allUniqueName="[OD_OOPL].[Option].[All]" dimensionUniqueName="[OD_OOPL]" displayFolder="" count="0" memberValueDatatype="130" unbalanced="0"/>
    <cacheHierarchy uniqueName="[OD_OOPL].[Details]" caption="Details" attribute="1" defaultMemberUniqueName="[OD_OOPL].[Details].[All]" allUniqueName="[OD_OOPL].[Details].[All]" dimensionUniqueName="[OD_OOPL]" displayFolder="" count="0" memberValueDatatype="130" unbalanced="0"/>
    <cacheHierarchy uniqueName="[OD_OOPL].[Insured person(s)]" caption="Insured person(s)" attribute="1" defaultMemberUniqueName="[OD_OOPL].[Insured person(s)].[All]" allUniqueName="[OD_OOPL].[Insured person(s)].[All]" dimensionUniqueName="[OD_OOPL]" displayFolder="" count="0" memberValueDatatype="130" unbalanced="0"/>
    <cacheHierarchy uniqueName="[OD_OOPL].[Amount/% to Pay]" caption="Amount/% to Pay" attribute="1" defaultMemberUniqueName="[OD_OOPL].[Amount/% to Pay].[All]" allUniqueName="[OD_OOPL].[Amount/% to Pay].[All]" dimensionUniqueName="[OD_OOPL]" displayFolder="" count="0" memberValueDatatype="20" unbalanced="0"/>
    <cacheHierarchy uniqueName="[PAY_FREQ].[Medical Plan]" caption="Medical Plan" attribute="1" defaultMemberUniqueName="[PAY_FREQ].[Medical Plan].[All]" allUniqueName="[PAY_FREQ].[Medical Plan].[All]" dimensionUniqueName="[PAY_FREQ]" displayFolder="" count="2" memberValueDatatype="130" unbalanced="0">
      <fieldsUsage count="2">
        <fieldUsage x="-1"/>
        <fieldUsage x="0"/>
      </fieldsUsage>
    </cacheHierarchy>
    <cacheHierarchy uniqueName="[PAY_FREQ].[Insured person(s)]" caption="Insured person(s)" attribute="1" defaultMemberUniqueName="[PAY_FREQ].[Insured person(s)].[All]" allUniqueName="[PAY_FREQ].[Insured person(s)].[All]" dimensionUniqueName="[PAY_FREQ]" displayFolder="" count="0" memberValueDatatype="130" unbalanced="0"/>
    <cacheHierarchy uniqueName="[PAY_FREQ].[Cost supported by:]" caption="Cost supported by:" attribute="1" defaultMemberUniqueName="[PAY_FREQ].[Cost supported by:].[All]" allUniqueName="[PAY_FREQ].[Cost supported by:].[All]" dimensionUniqueName="[PAY_FREQ]" displayFolder="" count="0" memberValueDatatype="130" unbalanced="0"/>
    <cacheHierarchy uniqueName="[PAY_FREQ].[Pay frequency]" caption="Pay frequency" attribute="1" defaultMemberUniqueName="[PAY_FREQ].[Pay frequency].[All]" allUniqueName="[PAY_FREQ].[Pay frequency].[All]" dimensionUniqueName="[PAY_FREQ]" displayFolder="" count="0" memberValueDatatype="130" unbalanced="0"/>
    <cacheHierarchy uniqueName="[PAY_FREQ].[Amount/% to Pay]" caption="Amount/% to Pay" attribute="1" defaultMemberUniqueName="[PAY_FREQ].[Amount/% to Pay].[All]" allUniqueName="[PAY_FREQ].[Amount/% to Pay].[All]" dimensionUniqueName="[PAY_FREQ]" displayFolder="" count="0" memberValueDatatype="20" unbalanced="0"/>
    <cacheHierarchy uniqueName="[SingleFamily].[Single/Family]" caption="Single/Family" attribute="1" defaultMemberUniqueName="[SingleFamily].[Single/Family].[All]" allUniqueName="[SingleFamily].[Single/Family].[All]" dimensionUniqueName="[SingleFamily]" displayFolder="" count="0" memberValueDatatype="130" unbalanced="0"/>
    <cacheHierarchy uniqueName="[Table1].[Medical Plan]" caption="Medical Plan" attribute="1" defaultMemberUniqueName="[Table1].[Medical Plan].[All]" allUniqueName="[Table1].[Medical Plan].[All]" dimensionUniqueName="[Table1]" displayFolder="" count="0" memberValueDatatype="130" unbalanced="0"/>
    <cacheHierarchy uniqueName="[Table1].[Option]" caption="Option" attribute="1" defaultMemberUniqueName="[Table1].[Option].[All]" allUniqueName="[Table1].[Option].[All]" dimensionUniqueName="[Table1]" displayFolder="" count="0" memberValueDatatype="130" unbalanced="0"/>
    <cacheHierarchy uniqueName="[Table1].[Details]" caption="Details" attribute="1" defaultMemberUniqueName="[Table1].[Details].[All]" allUniqueName="[Table1].[Details].[All]" dimensionUniqueName="[Table1]" displayFolder="" count="0" memberValueDatatype="130" unbalanced="0"/>
    <cacheHierarchy uniqueName="[Table1].[Single/Family]" caption="Single/Family" attribute="1" defaultMemberUniqueName="[Table1].[Single/Family].[All]" allUniqueName="[Table1].[Single/Family].[All]" dimensionUniqueName="[Table1]" displayFolder="" count="0" memberValueDatatype="130" unbalanced="0"/>
    <cacheHierarchy uniqueName="[Table1].[Amount/% to Pay]" caption="Amount/% to Pay" attribute="1" defaultMemberUniqueName="[Table1].[Amount/% to Pay].[All]" allUniqueName="[Table1].[Amount/% to Pay].[All]" dimensionUniqueName="[Table1]" displayFolder="" count="0" memberValueDatatype="130" unbalanced="0"/>
    <cacheHierarchy uniqueName="[Table2].[Medical Plan]" caption="Medical Plan" attribute="1" defaultMemberUniqueName="[Table2].[Medical Plan].[All]" allUniqueName="[Table2].[Medical Plan].[All]" dimensionUniqueName="[Table2]" displayFolder="" count="0" memberValueDatatype="130" unbalanced="0"/>
    <cacheHierarchy uniqueName="[Table2].[Option]" caption="Option" attribute="1" defaultMemberUniqueName="[Table2].[Option].[All]" allUniqueName="[Table2].[Option].[All]" dimensionUniqueName="[Table2]" displayFolder="" count="0" memberValueDatatype="130" unbalanced="0"/>
    <cacheHierarchy uniqueName="[Table2].[Details]" caption="Details" attribute="1" defaultMemberUniqueName="[Table2].[Details].[All]" allUniqueName="[Table2].[Details].[All]" dimensionUniqueName="[Table2]" displayFolder="" count="0" memberValueDatatype="130" unbalanced="0"/>
    <cacheHierarchy uniqueName="[Table2].[Single/Family]" caption="Single/Family" attribute="1" defaultMemberUniqueName="[Table2].[Single/Family].[All]" allUniqueName="[Table2].[Single/Family].[All]" dimensionUniqueName="[Table2]" displayFolder="" count="0" memberValueDatatype="130" unbalanced="0"/>
    <cacheHierarchy uniqueName="[Table2].[Amount/% to Pay]" caption="Amount/% to Pay" attribute="1" defaultMemberUniqueName="[Table2].[Amount/% to Pay].[All]" allUniqueName="[Table2].[Amount/% to Pay].[All]" dimensionUniqueName="[Table2]" displayFolder="" count="0" memberValueDatatype="20" unbalanced="0"/>
    <cacheHierarchy uniqueName="[Table5].[Medical Plan]" caption="Medical Plan" attribute="1" defaultMemberUniqueName="[Table5].[Medical Plan].[All]" allUniqueName="[Table5].[Medical Plan].[All]" dimensionUniqueName="[Table5]" displayFolder="" count="0" memberValueDatatype="130" unbalanced="0"/>
    <cacheHierarchy uniqueName="[Table5].[Medical Event]" caption="Medical Event" attribute="1" defaultMemberUniqueName="[Table5].[Medical Event].[All]" allUniqueName="[Table5].[Medical Event].[All]" dimensionUniqueName="[Table5]" displayFolder="" count="0" memberValueDatatype="130" unbalanced="0"/>
    <cacheHierarchy uniqueName="[Table5].[Common Medical Event]" caption="Common Medical Event" attribute="1" defaultMemberUniqueName="[Table5].[Common Medical Event].[All]" allUniqueName="[Table5].[Common Medical Event].[All]" dimensionUniqueName="[Table5]" displayFolder="" count="0" memberValueDatatype="130" unbalanced="0"/>
    <cacheHierarchy uniqueName="[Table5].[Services You May Need]" caption="Services You May Need" attribute="1" defaultMemberUniqueName="[Table5].[Services You May Need].[All]" allUniqueName="[Table5].[Services You May Need].[All]" dimensionUniqueName="[Table5]" displayFolder="" count="0" memberValueDatatype="130" unbalanced="0"/>
    <cacheHierarchy uniqueName="[Table5].[Option]" caption="Option" attribute="1" defaultMemberUniqueName="[Table5].[Option].[All]" allUniqueName="[Table5].[Option].[All]" dimensionUniqueName="[Table5]" displayFolder="" count="0" memberValueDatatype="130" unbalanced="0"/>
    <cacheHierarchy uniqueName="[Table5].[What You Will Pay Amount/%]" caption="What You Will Pay Amount/%" attribute="1" defaultMemberUniqueName="[Table5].[What You Will Pay Amount/%].[All]" allUniqueName="[Table5].[What You Will Pay Amount/%].[All]" dimensionUniqueName="[Table5]" displayFolder="" count="0" memberValueDatatype="130" unbalanced="0"/>
    <cacheHierarchy uniqueName="[Table5].[Details /Limitations, Exceptions, &amp; Other Important Information]" caption="Details /Limitations, Exceptions, &amp; Other Important Information" attribute="1" defaultMemberUniqueName="[Table5].[Details /Limitations, Exceptions, &amp; Other Important Information].[All]" allUniqueName="[Table5].[Details /Limitations, Exceptions, &amp; Other Important Information].[All]" dimensionUniqueName="[Table5]" displayFolder="" count="0" memberValueDatatype="130" unbalanced="0"/>
    <cacheHierarchy uniqueName="[Measures].[Count of Amount/% to Pay]" caption="Count of Amount/% to Pay" measure="1" displayFolder="" measureGroup="Table1" count="0">
      <extLst>
        <ext xmlns:x15="http://schemas.microsoft.com/office/spreadsheetml/2010/11/main" uri="{B97F6D7D-B522-45F9-BDA1-12C45D357490}">
          <x15:cacheHierarchy aggregatedColumn="28"/>
        </ext>
      </extLst>
    </cacheHierarchy>
    <cacheHierarchy uniqueName="[Measures].[Sum of Amount/% to Pay]" caption="Sum of Amount/% to Pay" measure="1" displayFolder="" measureGroup="Table2" count="0">
      <extLst>
        <ext xmlns:x15="http://schemas.microsoft.com/office/spreadsheetml/2010/11/main" uri="{B97F6D7D-B522-45F9-BDA1-12C45D357490}">
          <x15:cacheHierarchy aggregatedColumn="33"/>
        </ext>
      </extLst>
    </cacheHierarchy>
    <cacheHierarchy uniqueName="[Measures].[Sum of Amount/% to Pay 2]" caption="Sum of Amount/% to Pay 2" measure="1" displayFolder="" measureGroup="PAY_FREQ" count="0" oneField="1">
      <fieldsUsage count="1">
        <fieldUsage x="1"/>
      </fieldsUsage>
      <extLst>
        <ext xmlns:x15="http://schemas.microsoft.com/office/spreadsheetml/2010/11/main" uri="{B97F6D7D-B522-45F9-BDA1-12C45D357490}">
          <x15:cacheHierarchy aggregatedColumn="22"/>
        </ext>
      </extLst>
    </cacheHierarchy>
    <cacheHierarchy uniqueName="[Measures].[Sum of Amount/% to Pay 3]" caption="Sum of Amount/% to Pay 3" measure="1" displayFolder="" measureGroup="OD_OOPL" count="0">
      <extLst>
        <ext xmlns:x15="http://schemas.microsoft.com/office/spreadsheetml/2010/11/main" uri="{B97F6D7D-B522-45F9-BDA1-12C45D357490}">
          <x15:cacheHierarchy aggregatedColumn="17"/>
        </ext>
      </extLst>
    </cacheHierarchy>
    <cacheHierarchy uniqueName="[Measures].[Sum of What You Will Pay Amount/%]" caption="Sum of What You Will Pay Amount/%" measure="1" displayFolder="" measureGroup="ALL_COSTS_table" count="0">
      <extLst>
        <ext xmlns:x15="http://schemas.microsoft.com/office/spreadsheetml/2010/11/main" uri="{B97F6D7D-B522-45F9-BDA1-12C45D357490}">
          <x15:cacheHierarchy aggregatedColumn="4"/>
        </ext>
      </extLst>
    </cacheHierarchy>
    <cacheHierarchy uniqueName="[Measures].[Count of Details /Limitations, Exceptions, &amp; Other Important Information]" caption="Count of Details /Limitations, Exceptions, &amp; Other Important Information" measure="1" displayFolder="" measureGroup="ALL_COSTS_table" count="0">
      <extLst>
        <ext xmlns:x15="http://schemas.microsoft.com/office/spreadsheetml/2010/11/main" uri="{B97F6D7D-B522-45F9-BDA1-12C45D357490}">
          <x15:cacheHierarchy aggregatedColumn="5"/>
        </ext>
      </extLst>
    </cacheHierarchy>
    <cacheHierarchy uniqueName="[Measures].[Amount to pay]" caption="Amount to pay" measure="1" displayFolder="" measureGroup="Table1" count="0"/>
    <cacheHierarchy uniqueName="[Measures].[What you will Pay]" caption="What you will Pay" measure="1" displayFolder="" measureGroup="Table5" count="0"/>
    <cacheHierarchy uniqueName="[Measures].[Details]" caption="Details" measure="1" displayFolder="" measureGroup="Table5" count="0"/>
    <cacheHierarchy uniqueName="[Measures].[Details, limitations]" caption="Details, limitations" measure="1" displayFolder="" measureGroup="ALL_COSTS_table" count="0"/>
    <cacheHierarchy uniqueName="[Measures].[__XL_Count Table1]" caption="__XL_Count Table1" measure="1" displayFolder="" measureGroup="Table1" count="0" hidden="1"/>
    <cacheHierarchy uniqueName="[Measures].[__XL_Count Table5]" caption="__XL_Count Table5" measure="1" displayFolder="" measureGroup="Table5" count="0" hidden="1"/>
    <cacheHierarchy uniqueName="[Measures].[__XL_Count Table2]" caption="__XL_Count Table2" measure="1" displayFolder="" measureGroup="Table2" count="0" hidden="1"/>
    <cacheHierarchy uniqueName="[Measures].[__XL_Count SingleFamily]" caption="__XL_Count SingleFamily" measure="1" displayFolder="" measureGroup="SingleFamily" count="0" hidden="1"/>
    <cacheHierarchy uniqueName="[Measures].[__XL_Count annual_pay_amount]" caption="__XL_Count annual_pay_amount" measure="1" displayFolder="" measureGroup="annual_pay_amount" count="0" hidden="1"/>
    <cacheHierarchy uniqueName="[Measures].[__XL_Count Insured_persons]" caption="__XL_Count Insured_persons" measure="1" displayFolder="" measureGroup="Insured_persons" count="0" hidden="1"/>
    <cacheHierarchy uniqueName="[Measures].[__XL_Count PAY_FREQ]" caption="__XL_Count PAY_FREQ" measure="1" displayFolder="" measureGroup="PAY_FREQ" count="0" hidden="1"/>
    <cacheHierarchy uniqueName="[Measures].[__XL_Count OD_OOPL]" caption="__XL_Count OD_OOPL" measure="1" displayFolder="" measureGroup="OD_OOPL" count="0" hidden="1"/>
    <cacheHierarchy uniqueName="[Measures].[__XL_Count ALL_COSTS_table]" caption="__XL_Count ALL_COSTS_table" measure="1" displayFolder="" measureGroup="ALL_COSTS_table" count="0" hidden="1"/>
    <cacheHierarchy uniqueName="[Measures].[__No measures defined]" caption="__No measures defined" measure="1" displayFolder="" count="0" hidden="1"/>
  </cacheHierarchies>
  <kpis count="0"/>
  <dimensions count="10">
    <dimension name="ALL_COSTS_table" uniqueName="[ALL_COSTS_table]" caption="ALL_COSTS_table"/>
    <dimension name="annual_pay_amount" uniqueName="[annual_pay_amount]" caption="annual_pay_amount"/>
    <dimension name="Insured_persons" uniqueName="[Insured_persons]" caption="Insured_persons"/>
    <dimension measure="1" name="Measures" uniqueName="[Measures]" caption="Measures"/>
    <dimension name="OD_OOPL" uniqueName="[OD_OOPL]" caption="OD_OOPL"/>
    <dimension name="PAY_FREQ" uniqueName="[PAY_FREQ]" caption="PAY_FREQ"/>
    <dimension name="SingleFamily" uniqueName="[SingleFamily]" caption="SingleFamily"/>
    <dimension name="Table1" uniqueName="[Table1]" caption="Table1"/>
    <dimension name="Table2" uniqueName="[Table2]" caption="Table2"/>
    <dimension name="Table5" uniqueName="[Table5]" caption="Table5"/>
  </dimensions>
  <measureGroups count="9">
    <measureGroup name="ALL_COSTS_table" caption="ALL_COSTS_table"/>
    <measureGroup name="annual_pay_amount" caption="annual_pay_amount"/>
    <measureGroup name="Insured_persons" caption="Insured_persons"/>
    <measureGroup name="OD_OOPL" caption="OD_OOPL"/>
    <measureGroup name="PAY_FREQ" caption="PAY_FREQ"/>
    <measureGroup name="SingleFamily" caption="SingleFamily"/>
    <measureGroup name="Table1" caption="Table1"/>
    <measureGroup name="Table2" caption="Table2"/>
    <measureGroup name="Table5" caption="Table5"/>
  </measureGroups>
  <maps count="13">
    <map measureGroup="0" dimension="0"/>
    <map measureGroup="1" dimension="1"/>
    <map measureGroup="2" dimension="2"/>
    <map measureGroup="3" dimension="2"/>
    <map measureGroup="3" dimension="4"/>
    <map measureGroup="4" dimension="2"/>
    <map measureGroup="4" dimension="5"/>
    <map measureGroup="5" dimension="6"/>
    <map measureGroup="6" dimension="6"/>
    <map measureGroup="6" dimension="7"/>
    <map measureGroup="7" dimension="6"/>
    <map measureGroup="7" dimension="8"/>
    <map measureGroup="8" dimension="9"/>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aluca Izsak" refreshedDate="45586.761630092595" backgroundQuery="1" createdVersion="8" refreshedVersion="8" minRefreshableVersion="3" recordCount="0" supportSubquery="1" supportAdvancedDrill="1" xr:uid="{25BAEE47-B5B6-4FF0-9E53-64C29FC9ECF5}">
  <cacheSource type="external" connectionId="1"/>
  <cacheFields count="5">
    <cacheField name="[Measures].[Amount to pay]" caption="Amount to pay" numFmtId="0" hierarchy="47" level="32767"/>
    <cacheField name="[Table1].[Medical Plan].[Medical Plan]" caption="Medical Plan" numFmtId="0" hierarchy="24" level="1">
      <sharedItems count="3">
        <s v="750 PPO Plan"/>
        <s v="CDHP 1800 HSA"/>
        <s v="CDHP 2700 HSA"/>
      </sharedItems>
      <extLst>
        <ext xmlns:x15="http://schemas.microsoft.com/office/spreadsheetml/2010/11/main" uri="{4F2E5C28-24EA-4eb8-9CBF-B6C8F9C3D259}">
          <x15:cachedUniqueNames>
            <x15:cachedUniqueName index="0" name="[Table1].[Medical Plan].&amp;[750 PPO Plan]"/>
            <x15:cachedUniqueName index="1" name="[Table1].[Medical Plan].&amp;[CDHP 1800 HSA]"/>
            <x15:cachedUniqueName index="2" name="[Table1].[Medical Plan].&amp;[CDHP 2700 HSA]"/>
          </x15:cachedUniqueNames>
        </ext>
      </extLst>
    </cacheField>
    <cacheField name="[Table1].[Option].[Option]" caption="Option" numFmtId="0" hierarchy="25" level="1">
      <sharedItems count="2">
        <s v="In-Network-Providers"/>
        <s v="Out-of-Network-Providers"/>
      </sharedItems>
      <extLst>
        <ext xmlns:x15="http://schemas.microsoft.com/office/spreadsheetml/2010/11/main" uri="{4F2E5C28-24EA-4eb8-9CBF-B6C8F9C3D259}">
          <x15:cachedUniqueNames>
            <x15:cachedUniqueName index="0" name="[Table1].[Option].&amp;[In-Network-Providers]"/>
            <x15:cachedUniqueName index="1" name="[Table1].[Option].&amp;[Out-of-Network-Providers]"/>
          </x15:cachedUniqueNames>
        </ext>
      </extLst>
    </cacheField>
    <cacheField name="[Table1].[Details].[Details]" caption="Details" numFmtId="0" hierarchy="26" level="1">
      <sharedItems count="5">
        <s v="Coinsurance"/>
        <s v="Office Visits ER"/>
        <s v="Office Visits Hospital"/>
        <s v="Office Visits PCP / SCP"/>
        <s v="Office Visits Preventive"/>
      </sharedItems>
      <extLst>
        <ext xmlns:x15="http://schemas.microsoft.com/office/spreadsheetml/2010/11/main" uri="{4F2E5C28-24EA-4eb8-9CBF-B6C8F9C3D259}">
          <x15:cachedUniqueNames>
            <x15:cachedUniqueName index="0" name="[Table1].[Details].&amp;[Coinsurance]"/>
            <x15:cachedUniqueName index="1" name="[Table1].[Details].&amp;[Office Visits ER]"/>
            <x15:cachedUniqueName index="2" name="[Table1].[Details].&amp;[Office Visits Hospital]"/>
            <x15:cachedUniqueName index="3" name="[Table1].[Details].&amp;[Office Visits PCP / SCP]"/>
            <x15:cachedUniqueName index="4" name="[Table1].[Details].&amp;[Office Visits Preventive]"/>
          </x15:cachedUniqueNames>
        </ext>
      </extLst>
    </cacheField>
    <cacheField name="[SingleFamily].[Single/Family].[Single/Family]" caption="Single/Family" numFmtId="0" hierarchy="23" level="1">
      <sharedItems containsSemiMixedTypes="0" containsNonDate="0" containsString="0"/>
    </cacheField>
  </cacheFields>
  <cacheHierarchies count="61">
    <cacheHierarchy uniqueName="[ALL_COSTS_table].[Medical Plan]" caption="Medical Plan" attribute="1" defaultMemberUniqueName="[ALL_COSTS_table].[Medical Plan].[All]" allUniqueName="[ALL_COSTS_table].[Medical Plan].[All]" dimensionUniqueName="[ALL_COSTS_table]" displayFolder="" count="0" memberValueDatatype="130" unbalanced="0"/>
    <cacheHierarchy uniqueName="[ALL_COSTS_table].[Medical Event]" caption="Medical Event" attribute="1" defaultMemberUniqueName="[ALL_COSTS_table].[Medical Event].[All]" allUniqueName="[ALL_COSTS_table].[Medical Event].[All]" dimensionUniqueName="[ALL_COSTS_table]" displayFolder="" count="0" memberValueDatatype="130" unbalanced="0"/>
    <cacheHierarchy uniqueName="[ALL_COSTS_table].[Services You May Need]" caption="Services You May Need" attribute="1" defaultMemberUniqueName="[ALL_COSTS_table].[Services You May Need].[All]" allUniqueName="[ALL_COSTS_table].[Services You May Need].[All]" dimensionUniqueName="[ALL_COSTS_table]" displayFolder="" count="0" memberValueDatatype="130" unbalanced="0"/>
    <cacheHierarchy uniqueName="[ALL_COSTS_table].[Option]" caption="Option" attribute="1" defaultMemberUniqueName="[ALL_COSTS_table].[Option].[All]" allUniqueName="[ALL_COSTS_table].[Option].[All]" dimensionUniqueName="[ALL_COSTS_table]" displayFolder="" count="0" memberValueDatatype="130" unbalanced="0"/>
    <cacheHierarchy uniqueName="[ALL_COSTS_table].[What You Will Pay Amount/%]" caption="What You Will Pay Amount/%" attribute="1" defaultMemberUniqueName="[ALL_COSTS_table].[What You Will Pay Amount/%].[All]" allUniqueName="[ALL_COSTS_table].[What You Will Pay Amount/%].[All]" dimensionUniqueName="[ALL_COSTS_table]" displayFolder="" count="0" memberValueDatatype="5" unbalanced="0"/>
    <cacheHierarchy uniqueName="[ALL_COSTS_table].[Details /Limitations, Exceptions, &amp; Other Important Information]" caption="Details /Limitations, Exceptions, &amp; Other Important Information" attribute="1" defaultMemberUniqueName="[ALL_COSTS_table].[Details /Limitations, Exceptions, &amp; Other Important Information].[All]" allUniqueName="[ALL_COSTS_table].[Details /Limitations, Exceptions, &amp; Other Important Information].[All]" dimensionUniqueName="[ALL_COSTS_table]" displayFolder="" count="0" memberValueDatatype="130" unbalanced="0"/>
    <cacheHierarchy uniqueName="[annual_pay_amount].[Insured person(s)]" caption="Insured person(s)" attribute="1" defaultMemberUniqueName="[annual_pay_amount].[Insured person(s)].[All]" allUniqueName="[annual_pay_amount].[Insured person(s)].[All]" dimensionUniqueName="[annual_pay_amount]" displayFolder="" count="0" memberValueDatatype="130" unbalanced="0"/>
    <cacheHierarchy uniqueName="[annual_pay_amount].[Cost supported by:]" caption="Cost supported by:" attribute="1" defaultMemberUniqueName="[annual_pay_amount].[Cost supported by:].[All]" allUniqueName="[annual_pay_amount].[Cost supported by:].[All]" dimensionUniqueName="[annual_pay_amount]" displayFolder="" count="0" memberValueDatatype="130" unbalanced="0"/>
    <cacheHierarchy uniqueName="[annual_pay_amount].[Pay frequency]" caption="Pay frequency" attribute="1" defaultMemberUniqueName="[annual_pay_amount].[Pay frequency].[All]" allUniqueName="[annual_pay_amount].[Pay frequency].[All]" dimensionUniqueName="[annual_pay_amount]" displayFolder="" count="0" memberValueDatatype="130" unbalanced="0"/>
    <cacheHierarchy uniqueName="[annual_pay_amount].[750 PLAN]" caption="750 PLAN" attribute="1" defaultMemberUniqueName="[annual_pay_amount].[750 PLAN].[All]" allUniqueName="[annual_pay_amount].[750 PLAN].[All]" dimensionUniqueName="[annual_pay_amount]" displayFolder="" count="0" memberValueDatatype="20" unbalanced="0"/>
    <cacheHierarchy uniqueName="[annual_pay_amount].[1800 PLAN]" caption="1800 PLAN" attribute="1" defaultMemberUniqueName="[annual_pay_amount].[1800 PLAN].[All]" allUniqueName="[annual_pay_amount].[1800 PLAN].[All]" dimensionUniqueName="[annual_pay_amount]" displayFolder="" count="0" memberValueDatatype="20" unbalanced="0"/>
    <cacheHierarchy uniqueName="[annual_pay_amount].[2700 PLAN]" caption="2700 PLAN" attribute="1" defaultMemberUniqueName="[annual_pay_amount].[2700 PLAN].[All]" allUniqueName="[annual_pay_amount].[2700 PLAN].[All]" dimensionUniqueName="[annual_pay_amount]" displayFolder="" count="0" memberValueDatatype="20" unbalanced="0"/>
    <cacheHierarchy uniqueName="[Insured_persons].[Insured person(s)]" caption="Insured person(s)" attribute="1" defaultMemberUniqueName="[Insured_persons].[Insured person(s)].[All]" allUniqueName="[Insured_persons].[Insured person(s)].[All]" dimensionUniqueName="[Insured_persons]" displayFolder="" count="0" memberValueDatatype="130" unbalanced="0"/>
    <cacheHierarchy uniqueName="[OD_OOPL].[Medical Plan]" caption="Medical Plan" attribute="1" defaultMemberUniqueName="[OD_OOPL].[Medical Plan].[All]" allUniqueName="[OD_OOPL].[Medical Plan].[All]" dimensionUniqueName="[OD_OOPL]" displayFolder="" count="0" memberValueDatatype="130" unbalanced="0"/>
    <cacheHierarchy uniqueName="[OD_OOPL].[Option]" caption="Option" attribute="1" defaultMemberUniqueName="[OD_OOPL].[Option].[All]" allUniqueName="[OD_OOPL].[Option].[All]" dimensionUniqueName="[OD_OOPL]" displayFolder="" count="0" memberValueDatatype="130" unbalanced="0"/>
    <cacheHierarchy uniqueName="[OD_OOPL].[Details]" caption="Details" attribute="1" defaultMemberUniqueName="[OD_OOPL].[Details].[All]" allUniqueName="[OD_OOPL].[Details].[All]" dimensionUniqueName="[OD_OOPL]" displayFolder="" count="0" memberValueDatatype="130" unbalanced="0"/>
    <cacheHierarchy uniqueName="[OD_OOPL].[Insured person(s)]" caption="Insured person(s)" attribute="1" defaultMemberUniqueName="[OD_OOPL].[Insured person(s)].[All]" allUniqueName="[OD_OOPL].[Insured person(s)].[All]" dimensionUniqueName="[OD_OOPL]" displayFolder="" count="0" memberValueDatatype="130" unbalanced="0"/>
    <cacheHierarchy uniqueName="[OD_OOPL].[Amount/% to Pay]" caption="Amount/% to Pay" attribute="1" defaultMemberUniqueName="[OD_OOPL].[Amount/% to Pay].[All]" allUniqueName="[OD_OOPL].[Amount/% to Pay].[All]" dimensionUniqueName="[OD_OOPL]" displayFolder="" count="0" memberValueDatatype="20" unbalanced="0"/>
    <cacheHierarchy uniqueName="[PAY_FREQ].[Medical Plan]" caption="Medical Plan" attribute="1" defaultMemberUniqueName="[PAY_FREQ].[Medical Plan].[All]" allUniqueName="[PAY_FREQ].[Medical Plan].[All]" dimensionUniqueName="[PAY_FREQ]" displayFolder="" count="0" memberValueDatatype="130" unbalanced="0"/>
    <cacheHierarchy uniqueName="[PAY_FREQ].[Insured person(s)]" caption="Insured person(s)" attribute="1" defaultMemberUniqueName="[PAY_FREQ].[Insured person(s)].[All]" allUniqueName="[PAY_FREQ].[Insured person(s)].[All]" dimensionUniqueName="[PAY_FREQ]" displayFolder="" count="0" memberValueDatatype="130" unbalanced="0"/>
    <cacheHierarchy uniqueName="[PAY_FREQ].[Cost supported by:]" caption="Cost supported by:" attribute="1" defaultMemberUniqueName="[PAY_FREQ].[Cost supported by:].[All]" allUniqueName="[PAY_FREQ].[Cost supported by:].[All]" dimensionUniqueName="[PAY_FREQ]" displayFolder="" count="0" memberValueDatatype="130" unbalanced="0"/>
    <cacheHierarchy uniqueName="[PAY_FREQ].[Pay frequency]" caption="Pay frequency" attribute="1" defaultMemberUniqueName="[PAY_FREQ].[Pay frequency].[All]" allUniqueName="[PAY_FREQ].[Pay frequency].[All]" dimensionUniqueName="[PAY_FREQ]" displayFolder="" count="0" memberValueDatatype="130" unbalanced="0"/>
    <cacheHierarchy uniqueName="[PAY_FREQ].[Amount/% to Pay]" caption="Amount/% to Pay" attribute="1" defaultMemberUniqueName="[PAY_FREQ].[Amount/% to Pay].[All]" allUniqueName="[PAY_FREQ].[Amount/% to Pay].[All]" dimensionUniqueName="[PAY_FREQ]" displayFolder="" count="0" memberValueDatatype="20" unbalanced="0"/>
    <cacheHierarchy uniqueName="[SingleFamily].[Single/Family]" caption="Single/Family" attribute="1" defaultMemberUniqueName="[SingleFamily].[Single/Family].[All]" allUniqueName="[SingleFamily].[Single/Family].[All]" dimensionUniqueName="[SingleFamily]" displayFolder="" count="2" memberValueDatatype="130" unbalanced="0">
      <fieldsUsage count="2">
        <fieldUsage x="-1"/>
        <fieldUsage x="4"/>
      </fieldsUsage>
    </cacheHierarchy>
    <cacheHierarchy uniqueName="[Table1].[Medical Plan]" caption="Medical Plan" attribute="1" defaultMemberUniqueName="[Table1].[Medical Plan].[All]" allUniqueName="[Table1].[Medical Plan].[All]" dimensionUniqueName="[Table1]" displayFolder="" count="2" memberValueDatatype="130" unbalanced="0">
      <fieldsUsage count="2">
        <fieldUsage x="-1"/>
        <fieldUsage x="1"/>
      </fieldsUsage>
    </cacheHierarchy>
    <cacheHierarchy uniqueName="[Table1].[Option]" caption="Option" attribute="1" defaultMemberUniqueName="[Table1].[Option].[All]" allUniqueName="[Table1].[Option].[All]" dimensionUniqueName="[Table1]" displayFolder="" count="2" memberValueDatatype="130" unbalanced="0">
      <fieldsUsage count="2">
        <fieldUsage x="-1"/>
        <fieldUsage x="2"/>
      </fieldsUsage>
    </cacheHierarchy>
    <cacheHierarchy uniqueName="[Table1].[Details]" caption="Details" attribute="1" defaultMemberUniqueName="[Table1].[Details].[All]" allUniqueName="[Table1].[Details].[All]" dimensionUniqueName="[Table1]" displayFolder="" count="2" memberValueDatatype="130" unbalanced="0">
      <fieldsUsage count="2">
        <fieldUsage x="-1"/>
        <fieldUsage x="3"/>
      </fieldsUsage>
    </cacheHierarchy>
    <cacheHierarchy uniqueName="[Table1].[Single/Family]" caption="Single/Family" attribute="1" defaultMemberUniqueName="[Table1].[Single/Family].[All]" allUniqueName="[Table1].[Single/Family].[All]" dimensionUniqueName="[Table1]" displayFolder="" count="0" memberValueDatatype="130" unbalanced="0"/>
    <cacheHierarchy uniqueName="[Table1].[Amount/% to Pay]" caption="Amount/% to Pay" attribute="1" defaultMemberUniqueName="[Table1].[Amount/% to Pay].[All]" allUniqueName="[Table1].[Amount/% to Pay].[All]" dimensionUniqueName="[Table1]" displayFolder="" count="0" memberValueDatatype="130" unbalanced="0"/>
    <cacheHierarchy uniqueName="[Table2].[Medical Plan]" caption="Medical Plan" attribute="1" defaultMemberUniqueName="[Table2].[Medical Plan].[All]" allUniqueName="[Table2].[Medical Plan].[All]" dimensionUniqueName="[Table2]" displayFolder="" count="0" memberValueDatatype="130" unbalanced="0"/>
    <cacheHierarchy uniqueName="[Table2].[Option]" caption="Option" attribute="1" defaultMemberUniqueName="[Table2].[Option].[All]" allUniqueName="[Table2].[Option].[All]" dimensionUniqueName="[Table2]" displayFolder="" count="0" memberValueDatatype="130" unbalanced="0"/>
    <cacheHierarchy uniqueName="[Table2].[Details]" caption="Details" attribute="1" defaultMemberUniqueName="[Table2].[Details].[All]" allUniqueName="[Table2].[Details].[All]" dimensionUniqueName="[Table2]" displayFolder="" count="0" memberValueDatatype="130" unbalanced="0"/>
    <cacheHierarchy uniqueName="[Table2].[Single/Family]" caption="Single/Family" attribute="1" defaultMemberUniqueName="[Table2].[Single/Family].[All]" allUniqueName="[Table2].[Single/Family].[All]" dimensionUniqueName="[Table2]" displayFolder="" count="0" memberValueDatatype="130" unbalanced="0"/>
    <cacheHierarchy uniqueName="[Table2].[Amount/% to Pay]" caption="Amount/% to Pay" attribute="1" defaultMemberUniqueName="[Table2].[Amount/% to Pay].[All]" allUniqueName="[Table2].[Amount/% to Pay].[All]" dimensionUniqueName="[Table2]" displayFolder="" count="0" memberValueDatatype="20" unbalanced="0"/>
    <cacheHierarchy uniqueName="[Table5].[Medical Plan]" caption="Medical Plan" attribute="1" defaultMemberUniqueName="[Table5].[Medical Plan].[All]" allUniqueName="[Table5].[Medical Plan].[All]" dimensionUniqueName="[Table5]" displayFolder="" count="0" memberValueDatatype="130" unbalanced="0"/>
    <cacheHierarchy uniqueName="[Table5].[Medical Event]" caption="Medical Event" attribute="1" defaultMemberUniqueName="[Table5].[Medical Event].[All]" allUniqueName="[Table5].[Medical Event].[All]" dimensionUniqueName="[Table5]" displayFolder="" count="0" memberValueDatatype="130" unbalanced="0"/>
    <cacheHierarchy uniqueName="[Table5].[Common Medical Event]" caption="Common Medical Event" attribute="1" defaultMemberUniqueName="[Table5].[Common Medical Event].[All]" allUniqueName="[Table5].[Common Medical Event].[All]" dimensionUniqueName="[Table5]" displayFolder="" count="0" memberValueDatatype="130" unbalanced="0"/>
    <cacheHierarchy uniqueName="[Table5].[Services You May Need]" caption="Services You May Need" attribute="1" defaultMemberUniqueName="[Table5].[Services You May Need].[All]" allUniqueName="[Table5].[Services You May Need].[All]" dimensionUniqueName="[Table5]" displayFolder="" count="0" memberValueDatatype="130" unbalanced="0"/>
    <cacheHierarchy uniqueName="[Table5].[Option]" caption="Option" attribute="1" defaultMemberUniqueName="[Table5].[Option].[All]" allUniqueName="[Table5].[Option].[All]" dimensionUniqueName="[Table5]" displayFolder="" count="0" memberValueDatatype="130" unbalanced="0"/>
    <cacheHierarchy uniqueName="[Table5].[What You Will Pay Amount/%]" caption="What You Will Pay Amount/%" attribute="1" defaultMemberUniqueName="[Table5].[What You Will Pay Amount/%].[All]" allUniqueName="[Table5].[What You Will Pay Amount/%].[All]" dimensionUniqueName="[Table5]" displayFolder="" count="0" memberValueDatatype="130" unbalanced="0"/>
    <cacheHierarchy uniqueName="[Table5].[Details /Limitations, Exceptions, &amp; Other Important Information]" caption="Details /Limitations, Exceptions, &amp; Other Important Information" attribute="1" defaultMemberUniqueName="[Table5].[Details /Limitations, Exceptions, &amp; Other Important Information].[All]" allUniqueName="[Table5].[Details /Limitations, Exceptions, &amp; Other Important Information].[All]" dimensionUniqueName="[Table5]" displayFolder="" count="0" memberValueDatatype="130" unbalanced="0"/>
    <cacheHierarchy uniqueName="[Measures].[Count of Amount/% to Pay]" caption="Count of Amount/% to Pay" measure="1" displayFolder="" measureGroup="Table1" count="0">
      <extLst>
        <ext xmlns:x15="http://schemas.microsoft.com/office/spreadsheetml/2010/11/main" uri="{B97F6D7D-B522-45F9-BDA1-12C45D357490}">
          <x15:cacheHierarchy aggregatedColumn="28"/>
        </ext>
      </extLst>
    </cacheHierarchy>
    <cacheHierarchy uniqueName="[Measures].[Sum of Amount/% to Pay]" caption="Sum of Amount/% to Pay" measure="1" displayFolder="" measureGroup="Table2" count="0">
      <extLst>
        <ext xmlns:x15="http://schemas.microsoft.com/office/spreadsheetml/2010/11/main" uri="{B97F6D7D-B522-45F9-BDA1-12C45D357490}">
          <x15:cacheHierarchy aggregatedColumn="33"/>
        </ext>
      </extLst>
    </cacheHierarchy>
    <cacheHierarchy uniqueName="[Measures].[Sum of Amount/% to Pay 2]" caption="Sum of Amount/% to Pay 2" measure="1" displayFolder="" measureGroup="PAY_FREQ" count="0">
      <extLst>
        <ext xmlns:x15="http://schemas.microsoft.com/office/spreadsheetml/2010/11/main" uri="{B97F6D7D-B522-45F9-BDA1-12C45D357490}">
          <x15:cacheHierarchy aggregatedColumn="22"/>
        </ext>
      </extLst>
    </cacheHierarchy>
    <cacheHierarchy uniqueName="[Measures].[Sum of Amount/% to Pay 3]" caption="Sum of Amount/% to Pay 3" measure="1" displayFolder="" measureGroup="OD_OOPL" count="0">
      <extLst>
        <ext xmlns:x15="http://schemas.microsoft.com/office/spreadsheetml/2010/11/main" uri="{B97F6D7D-B522-45F9-BDA1-12C45D357490}">
          <x15:cacheHierarchy aggregatedColumn="17"/>
        </ext>
      </extLst>
    </cacheHierarchy>
    <cacheHierarchy uniqueName="[Measures].[Sum of What You Will Pay Amount/%]" caption="Sum of What You Will Pay Amount/%" measure="1" displayFolder="" measureGroup="ALL_COSTS_table" count="0">
      <extLst>
        <ext xmlns:x15="http://schemas.microsoft.com/office/spreadsheetml/2010/11/main" uri="{B97F6D7D-B522-45F9-BDA1-12C45D357490}">
          <x15:cacheHierarchy aggregatedColumn="4"/>
        </ext>
      </extLst>
    </cacheHierarchy>
    <cacheHierarchy uniqueName="[Measures].[Count of Details /Limitations, Exceptions, &amp; Other Important Information]" caption="Count of Details /Limitations, Exceptions, &amp; Other Important Information" measure="1" displayFolder="" measureGroup="ALL_COSTS_table" count="0">
      <extLst>
        <ext xmlns:x15="http://schemas.microsoft.com/office/spreadsheetml/2010/11/main" uri="{B97F6D7D-B522-45F9-BDA1-12C45D357490}">
          <x15:cacheHierarchy aggregatedColumn="5"/>
        </ext>
      </extLst>
    </cacheHierarchy>
    <cacheHierarchy uniqueName="[Measures].[Amount to pay]" caption="Amount to pay" measure="1" displayFolder="" measureGroup="Table1" count="0" oneField="1">
      <fieldsUsage count="1">
        <fieldUsage x="0"/>
      </fieldsUsage>
    </cacheHierarchy>
    <cacheHierarchy uniqueName="[Measures].[What you will Pay]" caption="What you will Pay" measure="1" displayFolder="" measureGroup="Table5" count="0"/>
    <cacheHierarchy uniqueName="[Measures].[Details]" caption="Details" measure="1" displayFolder="" measureGroup="Table5" count="0"/>
    <cacheHierarchy uniqueName="[Measures].[Details, limitations]" caption="Details, limitations" measure="1" displayFolder="" measureGroup="ALL_COSTS_table" count="0"/>
    <cacheHierarchy uniqueName="[Measures].[__XL_Count Table1]" caption="__XL_Count Table1" measure="1" displayFolder="" measureGroup="Table1" count="0" hidden="1"/>
    <cacheHierarchy uniqueName="[Measures].[__XL_Count Table5]" caption="__XL_Count Table5" measure="1" displayFolder="" measureGroup="Table5" count="0" hidden="1"/>
    <cacheHierarchy uniqueName="[Measures].[__XL_Count Table2]" caption="__XL_Count Table2" measure="1" displayFolder="" measureGroup="Table2" count="0" hidden="1"/>
    <cacheHierarchy uniqueName="[Measures].[__XL_Count SingleFamily]" caption="__XL_Count SingleFamily" measure="1" displayFolder="" measureGroup="SingleFamily" count="0" hidden="1"/>
    <cacheHierarchy uniqueName="[Measures].[__XL_Count annual_pay_amount]" caption="__XL_Count annual_pay_amount" measure="1" displayFolder="" measureGroup="annual_pay_amount" count="0" hidden="1"/>
    <cacheHierarchy uniqueName="[Measures].[__XL_Count Insured_persons]" caption="__XL_Count Insured_persons" measure="1" displayFolder="" measureGroup="Insured_persons" count="0" hidden="1"/>
    <cacheHierarchy uniqueName="[Measures].[__XL_Count PAY_FREQ]" caption="__XL_Count PAY_FREQ" measure="1" displayFolder="" measureGroup="PAY_FREQ" count="0" hidden="1"/>
    <cacheHierarchy uniqueName="[Measures].[__XL_Count OD_OOPL]" caption="__XL_Count OD_OOPL" measure="1" displayFolder="" measureGroup="OD_OOPL" count="0" hidden="1"/>
    <cacheHierarchy uniqueName="[Measures].[__XL_Count ALL_COSTS_table]" caption="__XL_Count ALL_COSTS_table" measure="1" displayFolder="" measureGroup="ALL_COSTS_table" count="0" hidden="1"/>
    <cacheHierarchy uniqueName="[Measures].[__No measures defined]" caption="__No measures defined" measure="1" displayFolder="" count="0" hidden="1"/>
  </cacheHierarchies>
  <kpis count="0"/>
  <dimensions count="10">
    <dimension name="ALL_COSTS_table" uniqueName="[ALL_COSTS_table]" caption="ALL_COSTS_table"/>
    <dimension name="annual_pay_amount" uniqueName="[annual_pay_amount]" caption="annual_pay_amount"/>
    <dimension name="Insured_persons" uniqueName="[Insured_persons]" caption="Insured_persons"/>
    <dimension measure="1" name="Measures" uniqueName="[Measures]" caption="Measures"/>
    <dimension name="OD_OOPL" uniqueName="[OD_OOPL]" caption="OD_OOPL"/>
    <dimension name="PAY_FREQ" uniqueName="[PAY_FREQ]" caption="PAY_FREQ"/>
    <dimension name="SingleFamily" uniqueName="[SingleFamily]" caption="SingleFamily"/>
    <dimension name="Table1" uniqueName="[Table1]" caption="Table1"/>
    <dimension name="Table2" uniqueName="[Table2]" caption="Table2"/>
    <dimension name="Table5" uniqueName="[Table5]" caption="Table5"/>
  </dimensions>
  <measureGroups count="9">
    <measureGroup name="ALL_COSTS_table" caption="ALL_COSTS_table"/>
    <measureGroup name="annual_pay_amount" caption="annual_pay_amount"/>
    <measureGroup name="Insured_persons" caption="Insured_persons"/>
    <measureGroup name="OD_OOPL" caption="OD_OOPL"/>
    <measureGroup name="PAY_FREQ" caption="PAY_FREQ"/>
    <measureGroup name="SingleFamily" caption="SingleFamily"/>
    <measureGroup name="Table1" caption="Table1"/>
    <measureGroup name="Table2" caption="Table2"/>
    <measureGroup name="Table5" caption="Table5"/>
  </measureGroups>
  <maps count="13">
    <map measureGroup="0" dimension="0"/>
    <map measureGroup="1" dimension="1"/>
    <map measureGroup="2" dimension="2"/>
    <map measureGroup="3" dimension="2"/>
    <map measureGroup="3" dimension="4"/>
    <map measureGroup="4" dimension="2"/>
    <map measureGroup="4" dimension="5"/>
    <map measureGroup="5" dimension="6"/>
    <map measureGroup="6" dimension="6"/>
    <map measureGroup="6" dimension="7"/>
    <map measureGroup="7" dimension="6"/>
    <map measureGroup="7" dimension="8"/>
    <map measureGroup="8" dimension="9"/>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aluca Izsak" refreshedDate="45586.761630324072" backgroundQuery="1" createdVersion="8" refreshedVersion="8" minRefreshableVersion="3" recordCount="0" supportSubquery="1" supportAdvancedDrill="1" xr:uid="{FDA538C2-E04B-4589-8ACC-35198BAD3ED0}">
  <cacheSource type="external" connectionId="1"/>
  <cacheFields count="5">
    <cacheField name="[Measures].[Sum of Amount/% to Pay]" caption="Sum of Amount/% to Pay" numFmtId="0" hierarchy="42" level="32767"/>
    <cacheField name="[Table2].[Medical Plan].[Medical Plan]" caption="Medical Plan" numFmtId="0" hierarchy="29" level="1">
      <sharedItems count="3">
        <s v="New 750 PPO Plan"/>
        <s v="PPO 1800 HSA"/>
        <s v="PPO 2700 HSA"/>
      </sharedItems>
      <extLst>
        <ext xmlns:x15="http://schemas.microsoft.com/office/spreadsheetml/2010/11/main" uri="{4F2E5C28-24EA-4eb8-9CBF-B6C8F9C3D259}">
          <x15:cachedUniqueNames>
            <x15:cachedUniqueName index="0" name="[Table2].[Medical Plan].&amp;[New 750 PPO Plan]"/>
            <x15:cachedUniqueName index="1" name="[Table2].[Medical Plan].&amp;[PPO 1800 HSA]"/>
            <x15:cachedUniqueName index="2" name="[Table2].[Medical Plan].&amp;[PPO 2700 HSA]"/>
          </x15:cachedUniqueNames>
        </ext>
      </extLst>
    </cacheField>
    <cacheField name="[Table2].[Option].[Option]" caption="Option" numFmtId="0" hierarchy="30" level="1">
      <sharedItems count="2">
        <s v="In-Network-Providers"/>
        <s v="Out-of-Network-Providers"/>
      </sharedItems>
      <extLst>
        <ext xmlns:x15="http://schemas.microsoft.com/office/spreadsheetml/2010/11/main" uri="{4F2E5C28-24EA-4eb8-9CBF-B6C8F9C3D259}">
          <x15:cachedUniqueNames>
            <x15:cachedUniqueName index="0" name="[Table2].[Option].&amp;[In-Network-Providers]"/>
            <x15:cachedUniqueName index="1" name="[Table2].[Option].&amp;[Out-of-Network-Providers]"/>
          </x15:cachedUniqueNames>
        </ext>
      </extLst>
    </cacheField>
    <cacheField name="[Table2].[Details].[Details]" caption="Details" numFmtId="0" hierarchy="31" level="1">
      <sharedItems count="2">
        <s v="Out-of-pocket limit"/>
        <s v="Overall Deductible"/>
      </sharedItems>
      <extLst>
        <ext xmlns:x15="http://schemas.microsoft.com/office/spreadsheetml/2010/11/main" uri="{4F2E5C28-24EA-4eb8-9CBF-B6C8F9C3D259}">
          <x15:cachedUniqueNames>
            <x15:cachedUniqueName index="0" name="[Table2].[Details].&amp;[Out-of-pocket limit]"/>
            <x15:cachedUniqueName index="1" name="[Table2].[Details].&amp;[Overall Deductible]"/>
          </x15:cachedUniqueNames>
        </ext>
      </extLst>
    </cacheField>
    <cacheField name="[SingleFamily].[Single/Family].[Single/Family]" caption="Single/Family" numFmtId="0" hierarchy="23" level="1">
      <sharedItems containsSemiMixedTypes="0" containsNonDate="0" containsString="0"/>
    </cacheField>
  </cacheFields>
  <cacheHierarchies count="61">
    <cacheHierarchy uniqueName="[ALL_COSTS_table].[Medical Plan]" caption="Medical Plan" attribute="1" defaultMemberUniqueName="[ALL_COSTS_table].[Medical Plan].[All]" allUniqueName="[ALL_COSTS_table].[Medical Plan].[All]" dimensionUniqueName="[ALL_COSTS_table]" displayFolder="" count="0" memberValueDatatype="130" unbalanced="0"/>
    <cacheHierarchy uniqueName="[ALL_COSTS_table].[Medical Event]" caption="Medical Event" attribute="1" defaultMemberUniqueName="[ALL_COSTS_table].[Medical Event].[All]" allUniqueName="[ALL_COSTS_table].[Medical Event].[All]" dimensionUniqueName="[ALL_COSTS_table]" displayFolder="" count="0" memberValueDatatype="130" unbalanced="0"/>
    <cacheHierarchy uniqueName="[ALL_COSTS_table].[Services You May Need]" caption="Services You May Need" attribute="1" defaultMemberUniqueName="[ALL_COSTS_table].[Services You May Need].[All]" allUniqueName="[ALL_COSTS_table].[Services You May Need].[All]" dimensionUniqueName="[ALL_COSTS_table]" displayFolder="" count="0" memberValueDatatype="130" unbalanced="0"/>
    <cacheHierarchy uniqueName="[ALL_COSTS_table].[Option]" caption="Option" attribute="1" defaultMemberUniqueName="[ALL_COSTS_table].[Option].[All]" allUniqueName="[ALL_COSTS_table].[Option].[All]" dimensionUniqueName="[ALL_COSTS_table]" displayFolder="" count="0" memberValueDatatype="130" unbalanced="0"/>
    <cacheHierarchy uniqueName="[ALL_COSTS_table].[What You Will Pay Amount/%]" caption="What You Will Pay Amount/%" attribute="1" defaultMemberUniqueName="[ALL_COSTS_table].[What You Will Pay Amount/%].[All]" allUniqueName="[ALL_COSTS_table].[What You Will Pay Amount/%].[All]" dimensionUniqueName="[ALL_COSTS_table]" displayFolder="" count="0" memberValueDatatype="5" unbalanced="0"/>
    <cacheHierarchy uniqueName="[ALL_COSTS_table].[Details /Limitations, Exceptions, &amp; Other Important Information]" caption="Details /Limitations, Exceptions, &amp; Other Important Information" attribute="1" defaultMemberUniqueName="[ALL_COSTS_table].[Details /Limitations, Exceptions, &amp; Other Important Information].[All]" allUniqueName="[ALL_COSTS_table].[Details /Limitations, Exceptions, &amp; Other Important Information].[All]" dimensionUniqueName="[ALL_COSTS_table]" displayFolder="" count="0" memberValueDatatype="130" unbalanced="0"/>
    <cacheHierarchy uniqueName="[annual_pay_amount].[Insured person(s)]" caption="Insured person(s)" attribute="1" defaultMemberUniqueName="[annual_pay_amount].[Insured person(s)].[All]" allUniqueName="[annual_pay_amount].[Insured person(s)].[All]" dimensionUniqueName="[annual_pay_amount]" displayFolder="" count="0" memberValueDatatype="130" unbalanced="0"/>
    <cacheHierarchy uniqueName="[annual_pay_amount].[Cost supported by:]" caption="Cost supported by:" attribute="1" defaultMemberUniqueName="[annual_pay_amount].[Cost supported by:].[All]" allUniqueName="[annual_pay_amount].[Cost supported by:].[All]" dimensionUniqueName="[annual_pay_amount]" displayFolder="" count="0" memberValueDatatype="130" unbalanced="0"/>
    <cacheHierarchy uniqueName="[annual_pay_amount].[Pay frequency]" caption="Pay frequency" attribute="1" defaultMemberUniqueName="[annual_pay_amount].[Pay frequency].[All]" allUniqueName="[annual_pay_amount].[Pay frequency].[All]" dimensionUniqueName="[annual_pay_amount]" displayFolder="" count="0" memberValueDatatype="130" unbalanced="0"/>
    <cacheHierarchy uniqueName="[annual_pay_amount].[750 PLAN]" caption="750 PLAN" attribute="1" defaultMemberUniqueName="[annual_pay_amount].[750 PLAN].[All]" allUniqueName="[annual_pay_amount].[750 PLAN].[All]" dimensionUniqueName="[annual_pay_amount]" displayFolder="" count="0" memberValueDatatype="20" unbalanced="0"/>
    <cacheHierarchy uniqueName="[annual_pay_amount].[1800 PLAN]" caption="1800 PLAN" attribute="1" defaultMemberUniqueName="[annual_pay_amount].[1800 PLAN].[All]" allUniqueName="[annual_pay_amount].[1800 PLAN].[All]" dimensionUniqueName="[annual_pay_amount]" displayFolder="" count="0" memberValueDatatype="20" unbalanced="0"/>
    <cacheHierarchy uniqueName="[annual_pay_amount].[2700 PLAN]" caption="2700 PLAN" attribute="1" defaultMemberUniqueName="[annual_pay_amount].[2700 PLAN].[All]" allUniqueName="[annual_pay_amount].[2700 PLAN].[All]" dimensionUniqueName="[annual_pay_amount]" displayFolder="" count="0" memberValueDatatype="20" unbalanced="0"/>
    <cacheHierarchy uniqueName="[Insured_persons].[Insured person(s)]" caption="Insured person(s)" attribute="1" defaultMemberUniqueName="[Insured_persons].[Insured person(s)].[All]" allUniqueName="[Insured_persons].[Insured person(s)].[All]" dimensionUniqueName="[Insured_persons]" displayFolder="" count="0" memberValueDatatype="130" unbalanced="0"/>
    <cacheHierarchy uniqueName="[OD_OOPL].[Medical Plan]" caption="Medical Plan" attribute="1" defaultMemberUniqueName="[OD_OOPL].[Medical Plan].[All]" allUniqueName="[OD_OOPL].[Medical Plan].[All]" dimensionUniqueName="[OD_OOPL]" displayFolder="" count="0" memberValueDatatype="130" unbalanced="0"/>
    <cacheHierarchy uniqueName="[OD_OOPL].[Option]" caption="Option" attribute="1" defaultMemberUniqueName="[OD_OOPL].[Option].[All]" allUniqueName="[OD_OOPL].[Option].[All]" dimensionUniqueName="[OD_OOPL]" displayFolder="" count="0" memberValueDatatype="130" unbalanced="0"/>
    <cacheHierarchy uniqueName="[OD_OOPL].[Details]" caption="Details" attribute="1" defaultMemberUniqueName="[OD_OOPL].[Details].[All]" allUniqueName="[OD_OOPL].[Details].[All]" dimensionUniqueName="[OD_OOPL]" displayFolder="" count="0" memberValueDatatype="130" unbalanced="0"/>
    <cacheHierarchy uniqueName="[OD_OOPL].[Insured person(s)]" caption="Insured person(s)" attribute="1" defaultMemberUniqueName="[OD_OOPL].[Insured person(s)].[All]" allUniqueName="[OD_OOPL].[Insured person(s)].[All]" dimensionUniqueName="[OD_OOPL]" displayFolder="" count="0" memberValueDatatype="130" unbalanced="0"/>
    <cacheHierarchy uniqueName="[OD_OOPL].[Amount/% to Pay]" caption="Amount/% to Pay" attribute="1" defaultMemberUniqueName="[OD_OOPL].[Amount/% to Pay].[All]" allUniqueName="[OD_OOPL].[Amount/% to Pay].[All]" dimensionUniqueName="[OD_OOPL]" displayFolder="" count="0" memberValueDatatype="20" unbalanced="0"/>
    <cacheHierarchy uniqueName="[PAY_FREQ].[Medical Plan]" caption="Medical Plan" attribute="1" defaultMemberUniqueName="[PAY_FREQ].[Medical Plan].[All]" allUniqueName="[PAY_FREQ].[Medical Plan].[All]" dimensionUniqueName="[PAY_FREQ]" displayFolder="" count="0" memberValueDatatype="130" unbalanced="0"/>
    <cacheHierarchy uniqueName="[PAY_FREQ].[Insured person(s)]" caption="Insured person(s)" attribute="1" defaultMemberUniqueName="[PAY_FREQ].[Insured person(s)].[All]" allUniqueName="[PAY_FREQ].[Insured person(s)].[All]" dimensionUniqueName="[PAY_FREQ]" displayFolder="" count="0" memberValueDatatype="130" unbalanced="0"/>
    <cacheHierarchy uniqueName="[PAY_FREQ].[Cost supported by:]" caption="Cost supported by:" attribute="1" defaultMemberUniqueName="[PAY_FREQ].[Cost supported by:].[All]" allUniqueName="[PAY_FREQ].[Cost supported by:].[All]" dimensionUniqueName="[PAY_FREQ]" displayFolder="" count="0" memberValueDatatype="130" unbalanced="0"/>
    <cacheHierarchy uniqueName="[PAY_FREQ].[Pay frequency]" caption="Pay frequency" attribute="1" defaultMemberUniqueName="[PAY_FREQ].[Pay frequency].[All]" allUniqueName="[PAY_FREQ].[Pay frequency].[All]" dimensionUniqueName="[PAY_FREQ]" displayFolder="" count="0" memberValueDatatype="130" unbalanced="0"/>
    <cacheHierarchy uniqueName="[PAY_FREQ].[Amount/% to Pay]" caption="Amount/% to Pay" attribute="1" defaultMemberUniqueName="[PAY_FREQ].[Amount/% to Pay].[All]" allUniqueName="[PAY_FREQ].[Amount/% to Pay].[All]" dimensionUniqueName="[PAY_FREQ]" displayFolder="" count="0" memberValueDatatype="20" unbalanced="0"/>
    <cacheHierarchy uniqueName="[SingleFamily].[Single/Family]" caption="Single/Family" attribute="1" defaultMemberUniqueName="[SingleFamily].[Single/Family].[All]" allUniqueName="[SingleFamily].[Single/Family].[All]" dimensionUniqueName="[SingleFamily]" displayFolder="" count="2" memberValueDatatype="130" unbalanced="0">
      <fieldsUsage count="2">
        <fieldUsage x="-1"/>
        <fieldUsage x="4"/>
      </fieldsUsage>
    </cacheHierarchy>
    <cacheHierarchy uniqueName="[Table1].[Medical Plan]" caption="Medical Plan" attribute="1" defaultMemberUniqueName="[Table1].[Medical Plan].[All]" allUniqueName="[Table1].[Medical Plan].[All]" dimensionUniqueName="[Table1]" displayFolder="" count="0" memberValueDatatype="130" unbalanced="0"/>
    <cacheHierarchy uniqueName="[Table1].[Option]" caption="Option" attribute="1" defaultMemberUniqueName="[Table1].[Option].[All]" allUniqueName="[Table1].[Option].[All]" dimensionUniqueName="[Table1]" displayFolder="" count="0" memberValueDatatype="130" unbalanced="0"/>
    <cacheHierarchy uniqueName="[Table1].[Details]" caption="Details" attribute="1" defaultMemberUniqueName="[Table1].[Details].[All]" allUniqueName="[Table1].[Details].[All]" dimensionUniqueName="[Table1]" displayFolder="" count="0" memberValueDatatype="130" unbalanced="0"/>
    <cacheHierarchy uniqueName="[Table1].[Single/Family]" caption="Single/Family" attribute="1" defaultMemberUniqueName="[Table1].[Single/Family].[All]" allUniqueName="[Table1].[Single/Family].[All]" dimensionUniqueName="[Table1]" displayFolder="" count="0" memberValueDatatype="130" unbalanced="0"/>
    <cacheHierarchy uniqueName="[Table1].[Amount/% to Pay]" caption="Amount/% to Pay" attribute="1" defaultMemberUniqueName="[Table1].[Amount/% to Pay].[All]" allUniqueName="[Table1].[Amount/% to Pay].[All]" dimensionUniqueName="[Table1]" displayFolder="" count="0" memberValueDatatype="130" unbalanced="0"/>
    <cacheHierarchy uniqueName="[Table2].[Medical Plan]" caption="Medical Plan" attribute="1" defaultMemberUniqueName="[Table2].[Medical Plan].[All]" allUniqueName="[Table2].[Medical Plan].[All]" dimensionUniqueName="[Table2]" displayFolder="" count="2" memberValueDatatype="130" unbalanced="0">
      <fieldsUsage count="2">
        <fieldUsage x="-1"/>
        <fieldUsage x="1"/>
      </fieldsUsage>
    </cacheHierarchy>
    <cacheHierarchy uniqueName="[Table2].[Option]" caption="Option" attribute="1" defaultMemberUniqueName="[Table2].[Option].[All]" allUniqueName="[Table2].[Option].[All]" dimensionUniqueName="[Table2]" displayFolder="" count="2" memberValueDatatype="130" unbalanced="0">
      <fieldsUsage count="2">
        <fieldUsage x="-1"/>
        <fieldUsage x="2"/>
      </fieldsUsage>
    </cacheHierarchy>
    <cacheHierarchy uniqueName="[Table2].[Details]" caption="Details" attribute="1" defaultMemberUniqueName="[Table2].[Details].[All]" allUniqueName="[Table2].[Details].[All]" dimensionUniqueName="[Table2]" displayFolder="" count="2" memberValueDatatype="130" unbalanced="0">
      <fieldsUsage count="2">
        <fieldUsage x="-1"/>
        <fieldUsage x="3"/>
      </fieldsUsage>
    </cacheHierarchy>
    <cacheHierarchy uniqueName="[Table2].[Single/Family]" caption="Single/Family" attribute="1" defaultMemberUniqueName="[Table2].[Single/Family].[All]" allUniqueName="[Table2].[Single/Family].[All]" dimensionUniqueName="[Table2]" displayFolder="" count="0" memberValueDatatype="130" unbalanced="0"/>
    <cacheHierarchy uniqueName="[Table2].[Amount/% to Pay]" caption="Amount/% to Pay" attribute="1" defaultMemberUniqueName="[Table2].[Amount/% to Pay].[All]" allUniqueName="[Table2].[Amount/% to Pay].[All]" dimensionUniqueName="[Table2]" displayFolder="" count="0" memberValueDatatype="20" unbalanced="0"/>
    <cacheHierarchy uniqueName="[Table5].[Medical Plan]" caption="Medical Plan" attribute="1" defaultMemberUniqueName="[Table5].[Medical Plan].[All]" allUniqueName="[Table5].[Medical Plan].[All]" dimensionUniqueName="[Table5]" displayFolder="" count="0" memberValueDatatype="130" unbalanced="0"/>
    <cacheHierarchy uniqueName="[Table5].[Medical Event]" caption="Medical Event" attribute="1" defaultMemberUniqueName="[Table5].[Medical Event].[All]" allUniqueName="[Table5].[Medical Event].[All]" dimensionUniqueName="[Table5]" displayFolder="" count="0" memberValueDatatype="130" unbalanced="0"/>
    <cacheHierarchy uniqueName="[Table5].[Common Medical Event]" caption="Common Medical Event" attribute="1" defaultMemberUniqueName="[Table5].[Common Medical Event].[All]" allUniqueName="[Table5].[Common Medical Event].[All]" dimensionUniqueName="[Table5]" displayFolder="" count="0" memberValueDatatype="130" unbalanced="0"/>
    <cacheHierarchy uniqueName="[Table5].[Services You May Need]" caption="Services You May Need" attribute="1" defaultMemberUniqueName="[Table5].[Services You May Need].[All]" allUniqueName="[Table5].[Services You May Need].[All]" dimensionUniqueName="[Table5]" displayFolder="" count="0" memberValueDatatype="130" unbalanced="0"/>
    <cacheHierarchy uniqueName="[Table5].[Option]" caption="Option" attribute="1" defaultMemberUniqueName="[Table5].[Option].[All]" allUniqueName="[Table5].[Option].[All]" dimensionUniqueName="[Table5]" displayFolder="" count="0" memberValueDatatype="130" unbalanced="0"/>
    <cacheHierarchy uniqueName="[Table5].[What You Will Pay Amount/%]" caption="What You Will Pay Amount/%" attribute="1" defaultMemberUniqueName="[Table5].[What You Will Pay Amount/%].[All]" allUniqueName="[Table5].[What You Will Pay Amount/%].[All]" dimensionUniqueName="[Table5]" displayFolder="" count="0" memberValueDatatype="130" unbalanced="0"/>
    <cacheHierarchy uniqueName="[Table5].[Details /Limitations, Exceptions, &amp; Other Important Information]" caption="Details /Limitations, Exceptions, &amp; Other Important Information" attribute="1" defaultMemberUniqueName="[Table5].[Details /Limitations, Exceptions, &amp; Other Important Information].[All]" allUniqueName="[Table5].[Details /Limitations, Exceptions, &amp; Other Important Information].[All]" dimensionUniqueName="[Table5]" displayFolder="" count="0" memberValueDatatype="130" unbalanced="0"/>
    <cacheHierarchy uniqueName="[Measures].[Count of Amount/% to Pay]" caption="Count of Amount/% to Pay" measure="1" displayFolder="" measureGroup="Table1" count="0">
      <extLst>
        <ext xmlns:x15="http://schemas.microsoft.com/office/spreadsheetml/2010/11/main" uri="{B97F6D7D-B522-45F9-BDA1-12C45D357490}">
          <x15:cacheHierarchy aggregatedColumn="28"/>
        </ext>
      </extLst>
    </cacheHierarchy>
    <cacheHierarchy uniqueName="[Measures].[Sum of Amount/% to Pay]" caption="Sum of Amount/% to Pay" measure="1" displayFolder="" measureGroup="Table2" count="0" oneField="1">
      <fieldsUsage count="1">
        <fieldUsage x="0"/>
      </fieldsUsage>
      <extLst>
        <ext xmlns:x15="http://schemas.microsoft.com/office/spreadsheetml/2010/11/main" uri="{B97F6D7D-B522-45F9-BDA1-12C45D357490}">
          <x15:cacheHierarchy aggregatedColumn="33"/>
        </ext>
      </extLst>
    </cacheHierarchy>
    <cacheHierarchy uniqueName="[Measures].[Sum of Amount/% to Pay 2]" caption="Sum of Amount/% to Pay 2" measure="1" displayFolder="" measureGroup="PAY_FREQ" count="0">
      <extLst>
        <ext xmlns:x15="http://schemas.microsoft.com/office/spreadsheetml/2010/11/main" uri="{B97F6D7D-B522-45F9-BDA1-12C45D357490}">
          <x15:cacheHierarchy aggregatedColumn="22"/>
        </ext>
      </extLst>
    </cacheHierarchy>
    <cacheHierarchy uniqueName="[Measures].[Sum of Amount/% to Pay 3]" caption="Sum of Amount/% to Pay 3" measure="1" displayFolder="" measureGroup="OD_OOPL" count="0">
      <extLst>
        <ext xmlns:x15="http://schemas.microsoft.com/office/spreadsheetml/2010/11/main" uri="{B97F6D7D-B522-45F9-BDA1-12C45D357490}">
          <x15:cacheHierarchy aggregatedColumn="17"/>
        </ext>
      </extLst>
    </cacheHierarchy>
    <cacheHierarchy uniqueName="[Measures].[Sum of What You Will Pay Amount/%]" caption="Sum of What You Will Pay Amount/%" measure="1" displayFolder="" measureGroup="ALL_COSTS_table" count="0">
      <extLst>
        <ext xmlns:x15="http://schemas.microsoft.com/office/spreadsheetml/2010/11/main" uri="{B97F6D7D-B522-45F9-BDA1-12C45D357490}">
          <x15:cacheHierarchy aggregatedColumn="4"/>
        </ext>
      </extLst>
    </cacheHierarchy>
    <cacheHierarchy uniqueName="[Measures].[Count of Details /Limitations, Exceptions, &amp; Other Important Information]" caption="Count of Details /Limitations, Exceptions, &amp; Other Important Information" measure="1" displayFolder="" measureGroup="ALL_COSTS_table" count="0">
      <extLst>
        <ext xmlns:x15="http://schemas.microsoft.com/office/spreadsheetml/2010/11/main" uri="{B97F6D7D-B522-45F9-BDA1-12C45D357490}">
          <x15:cacheHierarchy aggregatedColumn="5"/>
        </ext>
      </extLst>
    </cacheHierarchy>
    <cacheHierarchy uniqueName="[Measures].[Amount to pay]" caption="Amount to pay" measure="1" displayFolder="" measureGroup="Table1" count="0"/>
    <cacheHierarchy uniqueName="[Measures].[What you will Pay]" caption="What you will Pay" measure="1" displayFolder="" measureGroup="Table5" count="0"/>
    <cacheHierarchy uniqueName="[Measures].[Details]" caption="Details" measure="1" displayFolder="" measureGroup="Table5" count="0"/>
    <cacheHierarchy uniqueName="[Measures].[Details, limitations]" caption="Details, limitations" measure="1" displayFolder="" measureGroup="ALL_COSTS_table" count="0"/>
    <cacheHierarchy uniqueName="[Measures].[__XL_Count Table1]" caption="__XL_Count Table1" measure="1" displayFolder="" measureGroup="Table1" count="0" hidden="1"/>
    <cacheHierarchy uniqueName="[Measures].[__XL_Count Table5]" caption="__XL_Count Table5" measure="1" displayFolder="" measureGroup="Table5" count="0" hidden="1"/>
    <cacheHierarchy uniqueName="[Measures].[__XL_Count Table2]" caption="__XL_Count Table2" measure="1" displayFolder="" measureGroup="Table2" count="0" hidden="1"/>
    <cacheHierarchy uniqueName="[Measures].[__XL_Count SingleFamily]" caption="__XL_Count SingleFamily" measure="1" displayFolder="" measureGroup="SingleFamily" count="0" hidden="1"/>
    <cacheHierarchy uniqueName="[Measures].[__XL_Count annual_pay_amount]" caption="__XL_Count annual_pay_amount" measure="1" displayFolder="" measureGroup="annual_pay_amount" count="0" hidden="1"/>
    <cacheHierarchy uniqueName="[Measures].[__XL_Count Insured_persons]" caption="__XL_Count Insured_persons" measure="1" displayFolder="" measureGroup="Insured_persons" count="0" hidden="1"/>
    <cacheHierarchy uniqueName="[Measures].[__XL_Count PAY_FREQ]" caption="__XL_Count PAY_FREQ" measure="1" displayFolder="" measureGroup="PAY_FREQ" count="0" hidden="1"/>
    <cacheHierarchy uniqueName="[Measures].[__XL_Count OD_OOPL]" caption="__XL_Count OD_OOPL" measure="1" displayFolder="" measureGroup="OD_OOPL" count="0" hidden="1"/>
    <cacheHierarchy uniqueName="[Measures].[__XL_Count ALL_COSTS_table]" caption="__XL_Count ALL_COSTS_table" measure="1" displayFolder="" measureGroup="ALL_COSTS_table" count="0" hidden="1"/>
    <cacheHierarchy uniqueName="[Measures].[__No measures defined]" caption="__No measures defined" measure="1" displayFolder="" count="0" hidden="1"/>
  </cacheHierarchies>
  <kpis count="0"/>
  <dimensions count="10">
    <dimension name="ALL_COSTS_table" uniqueName="[ALL_COSTS_table]" caption="ALL_COSTS_table"/>
    <dimension name="annual_pay_amount" uniqueName="[annual_pay_amount]" caption="annual_pay_amount"/>
    <dimension name="Insured_persons" uniqueName="[Insured_persons]" caption="Insured_persons"/>
    <dimension measure="1" name="Measures" uniqueName="[Measures]" caption="Measures"/>
    <dimension name="OD_OOPL" uniqueName="[OD_OOPL]" caption="OD_OOPL"/>
    <dimension name="PAY_FREQ" uniqueName="[PAY_FREQ]" caption="PAY_FREQ"/>
    <dimension name="SingleFamily" uniqueName="[SingleFamily]" caption="SingleFamily"/>
    <dimension name="Table1" uniqueName="[Table1]" caption="Table1"/>
    <dimension name="Table2" uniqueName="[Table2]" caption="Table2"/>
    <dimension name="Table5" uniqueName="[Table5]" caption="Table5"/>
  </dimensions>
  <measureGroups count="9">
    <measureGroup name="ALL_COSTS_table" caption="ALL_COSTS_table"/>
    <measureGroup name="annual_pay_amount" caption="annual_pay_amount"/>
    <measureGroup name="Insured_persons" caption="Insured_persons"/>
    <measureGroup name="OD_OOPL" caption="OD_OOPL"/>
    <measureGroup name="PAY_FREQ" caption="PAY_FREQ"/>
    <measureGroup name="SingleFamily" caption="SingleFamily"/>
    <measureGroup name="Table1" caption="Table1"/>
    <measureGroup name="Table2" caption="Table2"/>
    <measureGroup name="Table5" caption="Table5"/>
  </measureGroups>
  <maps count="13">
    <map measureGroup="0" dimension="0"/>
    <map measureGroup="1" dimension="1"/>
    <map measureGroup="2" dimension="2"/>
    <map measureGroup="3" dimension="2"/>
    <map measureGroup="3" dimension="4"/>
    <map measureGroup="4" dimension="2"/>
    <map measureGroup="4" dimension="5"/>
    <map measureGroup="5" dimension="6"/>
    <map measureGroup="6" dimension="6"/>
    <map measureGroup="6" dimension="7"/>
    <map measureGroup="7" dimension="6"/>
    <map measureGroup="7" dimension="8"/>
    <map measureGroup="8" dimension="9"/>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aluca Izsak" refreshedDate="45589.687981944444" backgroundQuery="1" createdVersion="8" refreshedVersion="8" minRefreshableVersion="3" recordCount="0" supportSubquery="1" supportAdvancedDrill="1" xr:uid="{C5326D04-28EE-48E6-87F3-33468771B470}">
  <cacheSource type="external" connectionId="1"/>
  <cacheFields count="7">
    <cacheField name="[Table5].[Medical Plan].[Medical Plan]" caption="Medical Plan" numFmtId="0" hierarchy="34" level="1">
      <sharedItems count="3">
        <s v="750 PPO Plan"/>
        <s v="CDHP 1800 HSA"/>
        <s v="CDHP 2700 HSA"/>
      </sharedItems>
      <extLst>
        <ext xmlns:x15="http://schemas.microsoft.com/office/spreadsheetml/2010/11/main" uri="{4F2E5C28-24EA-4eb8-9CBF-B6C8F9C3D259}">
          <x15:cachedUniqueNames>
            <x15:cachedUniqueName index="0" name="[Table5].[Medical Plan].&amp;[750 PPO Plan]"/>
            <x15:cachedUniqueName index="1" name="[Table5].[Medical Plan].&amp;[CDHP 1800 HSA]"/>
            <x15:cachedUniqueName index="2" name="[Table5].[Medical Plan].&amp;[CDHP 2700 HSA]"/>
          </x15:cachedUniqueNames>
        </ext>
      </extLst>
    </cacheField>
    <cacheField name="[Table5].[Services You May Need].[Services You May Need]" caption="Services You May Need" numFmtId="0" hierarchy="37" level="1">
      <sharedItems count="2">
        <s v="Diagnostic test (x-ray, blood work)"/>
        <s v="Imaging (CT/PET scans, MRIs)"/>
      </sharedItems>
      <extLst>
        <ext xmlns:x15="http://schemas.microsoft.com/office/spreadsheetml/2010/11/main" uri="{4F2E5C28-24EA-4eb8-9CBF-B6C8F9C3D259}">
          <x15:cachedUniqueNames>
            <x15:cachedUniqueName index="0" name="[Table5].[Services You May Need].&amp;[Diagnostic test (x-ray, blood work)]"/>
            <x15:cachedUniqueName index="1" name="[Table5].[Services You May Need].&amp;[Imaging (CT/PET scans, MRIs)]"/>
          </x15:cachedUniqueNames>
        </ext>
      </extLst>
    </cacheField>
    <cacheField name="[Measures].[What you will Pay]" caption="What you will Pay" numFmtId="0" hierarchy="48" level="32767"/>
    <cacheField name="[Measures].[Details]" caption="Details" numFmtId="0" hierarchy="49" level="32767"/>
    <cacheField name="[Table5].[Option].[Option]" caption="Option" numFmtId="0" hierarchy="38" level="1">
      <sharedItems containsSemiMixedTypes="0" containsNonDate="0" containsString="0"/>
    </cacheField>
    <cacheField name="[Table5].[Medical Event].[Medical Event]" caption="Medical Event" numFmtId="0" hierarchy="35" level="1">
      <sharedItems containsSemiMixedTypes="0" containsNonDate="0" containsString="0"/>
    </cacheField>
    <cacheField name="[Table1].[Single/Family].[Single/Family]" caption="Single/Family" numFmtId="0" hierarchy="27" level="1">
      <sharedItems containsSemiMixedTypes="0" containsNonDate="0" containsString="0"/>
    </cacheField>
  </cacheFields>
  <cacheHierarchies count="61">
    <cacheHierarchy uniqueName="[ALL_COSTS_table].[Medical Plan]" caption="Medical Plan" attribute="1" defaultMemberUniqueName="[ALL_COSTS_table].[Medical Plan].[All]" allUniqueName="[ALL_COSTS_table].[Medical Plan].[All]" dimensionUniqueName="[ALL_COSTS_table]" displayFolder="" count="0" memberValueDatatype="130" unbalanced="0"/>
    <cacheHierarchy uniqueName="[ALL_COSTS_table].[Medical Event]" caption="Medical Event" attribute="1" defaultMemberUniqueName="[ALL_COSTS_table].[Medical Event].[All]" allUniqueName="[ALL_COSTS_table].[Medical Event].[All]" dimensionUniqueName="[ALL_COSTS_table]" displayFolder="" count="0" memberValueDatatype="130" unbalanced="0"/>
    <cacheHierarchy uniqueName="[ALL_COSTS_table].[Services You May Need]" caption="Services You May Need" attribute="1" defaultMemberUniqueName="[ALL_COSTS_table].[Services You May Need].[All]" allUniqueName="[ALL_COSTS_table].[Services You May Need].[All]" dimensionUniqueName="[ALL_COSTS_table]" displayFolder="" count="0" memberValueDatatype="130" unbalanced="0"/>
    <cacheHierarchy uniqueName="[ALL_COSTS_table].[Option]" caption="Option" attribute="1" defaultMemberUniqueName="[ALL_COSTS_table].[Option].[All]" allUniqueName="[ALL_COSTS_table].[Option].[All]" dimensionUniqueName="[ALL_COSTS_table]" displayFolder="" count="0" memberValueDatatype="130" unbalanced="0"/>
    <cacheHierarchy uniqueName="[ALL_COSTS_table].[What You Will Pay Amount/%]" caption="What You Will Pay Amount/%" attribute="1" defaultMemberUniqueName="[ALL_COSTS_table].[What You Will Pay Amount/%].[All]" allUniqueName="[ALL_COSTS_table].[What You Will Pay Amount/%].[All]" dimensionUniqueName="[ALL_COSTS_table]" displayFolder="" count="0" memberValueDatatype="5" unbalanced="0"/>
    <cacheHierarchy uniqueName="[ALL_COSTS_table].[Details /Limitations, Exceptions, &amp; Other Important Information]" caption="Details /Limitations, Exceptions, &amp; Other Important Information" attribute="1" defaultMemberUniqueName="[ALL_COSTS_table].[Details /Limitations, Exceptions, &amp; Other Important Information].[All]" allUniqueName="[ALL_COSTS_table].[Details /Limitations, Exceptions, &amp; Other Important Information].[All]" dimensionUniqueName="[ALL_COSTS_table]" displayFolder="" count="0" memberValueDatatype="130" unbalanced="0"/>
    <cacheHierarchy uniqueName="[annual_pay_amount].[Insured person(s)]" caption="Insured person(s)" attribute="1" defaultMemberUniqueName="[annual_pay_amount].[Insured person(s)].[All]" allUniqueName="[annual_pay_amount].[Insured person(s)].[All]" dimensionUniqueName="[annual_pay_amount]" displayFolder="" count="0" memberValueDatatype="130" unbalanced="0"/>
    <cacheHierarchy uniqueName="[annual_pay_amount].[Cost supported by:]" caption="Cost supported by:" attribute="1" defaultMemberUniqueName="[annual_pay_amount].[Cost supported by:].[All]" allUniqueName="[annual_pay_amount].[Cost supported by:].[All]" dimensionUniqueName="[annual_pay_amount]" displayFolder="" count="0" memberValueDatatype="130" unbalanced="0"/>
    <cacheHierarchy uniqueName="[annual_pay_amount].[Pay frequency]" caption="Pay frequency" attribute="1" defaultMemberUniqueName="[annual_pay_amount].[Pay frequency].[All]" allUniqueName="[annual_pay_amount].[Pay frequency].[All]" dimensionUniqueName="[annual_pay_amount]" displayFolder="" count="0" memberValueDatatype="130" unbalanced="0"/>
    <cacheHierarchy uniqueName="[annual_pay_amount].[750 PLAN]" caption="750 PLAN" attribute="1" defaultMemberUniqueName="[annual_pay_amount].[750 PLAN].[All]" allUniqueName="[annual_pay_amount].[750 PLAN].[All]" dimensionUniqueName="[annual_pay_amount]" displayFolder="" count="0" memberValueDatatype="20" unbalanced="0"/>
    <cacheHierarchy uniqueName="[annual_pay_amount].[1800 PLAN]" caption="1800 PLAN" attribute="1" defaultMemberUniqueName="[annual_pay_amount].[1800 PLAN].[All]" allUniqueName="[annual_pay_amount].[1800 PLAN].[All]" dimensionUniqueName="[annual_pay_amount]" displayFolder="" count="0" memberValueDatatype="20" unbalanced="0"/>
    <cacheHierarchy uniqueName="[annual_pay_amount].[2700 PLAN]" caption="2700 PLAN" attribute="1" defaultMemberUniqueName="[annual_pay_amount].[2700 PLAN].[All]" allUniqueName="[annual_pay_amount].[2700 PLAN].[All]" dimensionUniqueName="[annual_pay_amount]" displayFolder="" count="0" memberValueDatatype="20" unbalanced="0"/>
    <cacheHierarchy uniqueName="[Insured_persons].[Insured person(s)]" caption="Insured person(s)" attribute="1" defaultMemberUniqueName="[Insured_persons].[Insured person(s)].[All]" allUniqueName="[Insured_persons].[Insured person(s)].[All]" dimensionUniqueName="[Insured_persons]" displayFolder="" count="0" memberValueDatatype="130" unbalanced="0"/>
    <cacheHierarchy uniqueName="[OD_OOPL].[Medical Plan]" caption="Medical Plan" attribute="1" defaultMemberUniqueName="[OD_OOPL].[Medical Plan].[All]" allUniqueName="[OD_OOPL].[Medical Plan].[All]" dimensionUniqueName="[OD_OOPL]" displayFolder="" count="0" memberValueDatatype="130" unbalanced="0"/>
    <cacheHierarchy uniqueName="[OD_OOPL].[Option]" caption="Option" attribute="1" defaultMemberUniqueName="[OD_OOPL].[Option].[All]" allUniqueName="[OD_OOPL].[Option].[All]" dimensionUniqueName="[OD_OOPL]" displayFolder="" count="0" memberValueDatatype="130" unbalanced="0"/>
    <cacheHierarchy uniqueName="[OD_OOPL].[Details]" caption="Details" attribute="1" defaultMemberUniqueName="[OD_OOPL].[Details].[All]" allUniqueName="[OD_OOPL].[Details].[All]" dimensionUniqueName="[OD_OOPL]" displayFolder="" count="0" memberValueDatatype="130" unbalanced="0"/>
    <cacheHierarchy uniqueName="[OD_OOPL].[Insured person(s)]" caption="Insured person(s)" attribute="1" defaultMemberUniqueName="[OD_OOPL].[Insured person(s)].[All]" allUniqueName="[OD_OOPL].[Insured person(s)].[All]" dimensionUniqueName="[OD_OOPL]" displayFolder="" count="0" memberValueDatatype="130" unbalanced="0"/>
    <cacheHierarchy uniqueName="[OD_OOPL].[Amount/% to Pay]" caption="Amount/% to Pay" attribute="1" defaultMemberUniqueName="[OD_OOPL].[Amount/% to Pay].[All]" allUniqueName="[OD_OOPL].[Amount/% to Pay].[All]" dimensionUniqueName="[OD_OOPL]" displayFolder="" count="0" memberValueDatatype="20" unbalanced="0"/>
    <cacheHierarchy uniqueName="[PAY_FREQ].[Medical Plan]" caption="Medical Plan" attribute="1" defaultMemberUniqueName="[PAY_FREQ].[Medical Plan].[All]" allUniqueName="[PAY_FREQ].[Medical Plan].[All]" dimensionUniqueName="[PAY_FREQ]" displayFolder="" count="0" memberValueDatatype="130" unbalanced="0"/>
    <cacheHierarchy uniqueName="[PAY_FREQ].[Insured person(s)]" caption="Insured person(s)" attribute="1" defaultMemberUniqueName="[PAY_FREQ].[Insured person(s)].[All]" allUniqueName="[PAY_FREQ].[Insured person(s)].[All]" dimensionUniqueName="[PAY_FREQ]" displayFolder="" count="0" memberValueDatatype="130" unbalanced="0"/>
    <cacheHierarchy uniqueName="[PAY_FREQ].[Cost supported by:]" caption="Cost supported by:" attribute="1" defaultMemberUniqueName="[PAY_FREQ].[Cost supported by:].[All]" allUniqueName="[PAY_FREQ].[Cost supported by:].[All]" dimensionUniqueName="[PAY_FREQ]" displayFolder="" count="0" memberValueDatatype="130" unbalanced="0"/>
    <cacheHierarchy uniqueName="[PAY_FREQ].[Pay frequency]" caption="Pay frequency" attribute="1" defaultMemberUniqueName="[PAY_FREQ].[Pay frequency].[All]" allUniqueName="[PAY_FREQ].[Pay frequency].[All]" dimensionUniqueName="[PAY_FREQ]" displayFolder="" count="0" memberValueDatatype="130" unbalanced="0"/>
    <cacheHierarchy uniqueName="[PAY_FREQ].[Amount/% to Pay]" caption="Amount/% to Pay" attribute="1" defaultMemberUniqueName="[PAY_FREQ].[Amount/% to Pay].[All]" allUniqueName="[PAY_FREQ].[Amount/% to Pay].[All]" dimensionUniqueName="[PAY_FREQ]" displayFolder="" count="0" memberValueDatatype="20" unbalanced="0"/>
    <cacheHierarchy uniqueName="[SingleFamily].[Single/Family]" caption="Single/Family" attribute="1" defaultMemberUniqueName="[SingleFamily].[Single/Family].[All]" allUniqueName="[SingleFamily].[Single/Family].[All]" dimensionUniqueName="[SingleFamily]" displayFolder="" count="0" memberValueDatatype="130" unbalanced="0"/>
    <cacheHierarchy uniqueName="[Table1].[Medical Plan]" caption="Medical Plan" attribute="1" defaultMemberUniqueName="[Table1].[Medical Plan].[All]" allUniqueName="[Table1].[Medical Plan].[All]" dimensionUniqueName="[Table1]" displayFolder="" count="0" memberValueDatatype="130" unbalanced="0"/>
    <cacheHierarchy uniqueName="[Table1].[Option]" caption="Option" attribute="1" defaultMemberUniqueName="[Table1].[Option].[All]" allUniqueName="[Table1].[Option].[All]" dimensionUniqueName="[Table1]" displayFolder="" count="0" memberValueDatatype="130" unbalanced="0"/>
    <cacheHierarchy uniqueName="[Table1].[Details]" caption="Details" attribute="1" defaultMemberUniqueName="[Table1].[Details].[All]" allUniqueName="[Table1].[Details].[All]" dimensionUniqueName="[Table1]" displayFolder="" count="0" memberValueDatatype="130" unbalanced="0"/>
    <cacheHierarchy uniqueName="[Table1].[Single/Family]" caption="Single/Family" attribute="1" defaultMemberUniqueName="[Table1].[Single/Family].[All]" allUniqueName="[Table1].[Single/Family].[All]" dimensionUniqueName="[Table1]" displayFolder="" count="2" memberValueDatatype="130" unbalanced="0">
      <fieldsUsage count="2">
        <fieldUsage x="-1"/>
        <fieldUsage x="6"/>
      </fieldsUsage>
    </cacheHierarchy>
    <cacheHierarchy uniqueName="[Table1].[Amount/% to Pay]" caption="Amount/% to Pay" attribute="1" defaultMemberUniqueName="[Table1].[Amount/% to Pay].[All]" allUniqueName="[Table1].[Amount/% to Pay].[All]" dimensionUniqueName="[Table1]" displayFolder="" count="0" memberValueDatatype="130" unbalanced="0"/>
    <cacheHierarchy uniqueName="[Table2].[Medical Plan]" caption="Medical Plan" attribute="1" defaultMemberUniqueName="[Table2].[Medical Plan].[All]" allUniqueName="[Table2].[Medical Plan].[All]" dimensionUniqueName="[Table2]" displayFolder="" count="0" memberValueDatatype="130" unbalanced="0"/>
    <cacheHierarchy uniqueName="[Table2].[Option]" caption="Option" attribute="1" defaultMemberUniqueName="[Table2].[Option].[All]" allUniqueName="[Table2].[Option].[All]" dimensionUniqueName="[Table2]" displayFolder="" count="0" memberValueDatatype="130" unbalanced="0"/>
    <cacheHierarchy uniqueName="[Table2].[Details]" caption="Details" attribute="1" defaultMemberUniqueName="[Table2].[Details].[All]" allUniqueName="[Table2].[Details].[All]" dimensionUniqueName="[Table2]" displayFolder="" count="0" memberValueDatatype="130" unbalanced="0"/>
    <cacheHierarchy uniqueName="[Table2].[Single/Family]" caption="Single/Family" attribute="1" defaultMemberUniqueName="[Table2].[Single/Family].[All]" allUniqueName="[Table2].[Single/Family].[All]" dimensionUniqueName="[Table2]" displayFolder="" count="0" memberValueDatatype="130" unbalanced="0"/>
    <cacheHierarchy uniqueName="[Table2].[Amount/% to Pay]" caption="Amount/% to Pay" attribute="1" defaultMemberUniqueName="[Table2].[Amount/% to Pay].[All]" allUniqueName="[Table2].[Amount/% to Pay].[All]" dimensionUniqueName="[Table2]" displayFolder="" count="0" memberValueDatatype="20" unbalanced="0"/>
    <cacheHierarchy uniqueName="[Table5].[Medical Plan]" caption="Medical Plan" attribute="1" defaultMemberUniqueName="[Table5].[Medical Plan].[All]" allUniqueName="[Table5].[Medical Plan].[All]" dimensionUniqueName="[Table5]" displayFolder="" count="2" memberValueDatatype="130" unbalanced="0">
      <fieldsUsage count="2">
        <fieldUsage x="-1"/>
        <fieldUsage x="0"/>
      </fieldsUsage>
    </cacheHierarchy>
    <cacheHierarchy uniqueName="[Table5].[Medical Event]" caption="Medical Event" attribute="1" defaultMemberUniqueName="[Table5].[Medical Event].[All]" allUniqueName="[Table5].[Medical Event].[All]" dimensionUniqueName="[Table5]" displayFolder="" count="2" memberValueDatatype="130" unbalanced="0">
      <fieldsUsage count="2">
        <fieldUsage x="-1"/>
        <fieldUsage x="5"/>
      </fieldsUsage>
    </cacheHierarchy>
    <cacheHierarchy uniqueName="[Table5].[Common Medical Event]" caption="Common Medical Event" attribute="1" defaultMemberUniqueName="[Table5].[Common Medical Event].[All]" allUniqueName="[Table5].[Common Medical Event].[All]" dimensionUniqueName="[Table5]" displayFolder="" count="0" memberValueDatatype="130" unbalanced="0"/>
    <cacheHierarchy uniqueName="[Table5].[Services You May Need]" caption="Services You May Need" attribute="1" defaultMemberUniqueName="[Table5].[Services You May Need].[All]" allUniqueName="[Table5].[Services You May Need].[All]" dimensionUniqueName="[Table5]" displayFolder="" count="2" memberValueDatatype="130" unbalanced="0">
      <fieldsUsage count="2">
        <fieldUsage x="-1"/>
        <fieldUsage x="1"/>
      </fieldsUsage>
    </cacheHierarchy>
    <cacheHierarchy uniqueName="[Table5].[Option]" caption="Option" attribute="1" defaultMemberUniqueName="[Table5].[Option].[All]" allUniqueName="[Table5].[Option].[All]" dimensionUniqueName="[Table5]" displayFolder="" count="2" memberValueDatatype="130" unbalanced="0">
      <fieldsUsage count="2">
        <fieldUsage x="-1"/>
        <fieldUsage x="4"/>
      </fieldsUsage>
    </cacheHierarchy>
    <cacheHierarchy uniqueName="[Table5].[What You Will Pay Amount/%]" caption="What You Will Pay Amount/%" attribute="1" defaultMemberUniqueName="[Table5].[What You Will Pay Amount/%].[All]" allUniqueName="[Table5].[What You Will Pay Amount/%].[All]" dimensionUniqueName="[Table5]" displayFolder="" count="0" memberValueDatatype="130" unbalanced="0"/>
    <cacheHierarchy uniqueName="[Table5].[Details /Limitations, Exceptions, &amp; Other Important Information]" caption="Details /Limitations, Exceptions, &amp; Other Important Information" attribute="1" defaultMemberUniqueName="[Table5].[Details /Limitations, Exceptions, &amp; Other Important Information].[All]" allUniqueName="[Table5].[Details /Limitations, Exceptions, &amp; Other Important Information].[All]" dimensionUniqueName="[Table5]" displayFolder="" count="0" memberValueDatatype="130" unbalanced="0"/>
    <cacheHierarchy uniqueName="[Measures].[Count of Amount/% to Pay]" caption="Count of Amount/% to Pay" measure="1" displayFolder="" measureGroup="Table1" count="0">
      <extLst>
        <ext xmlns:x15="http://schemas.microsoft.com/office/spreadsheetml/2010/11/main" uri="{B97F6D7D-B522-45F9-BDA1-12C45D357490}">
          <x15:cacheHierarchy aggregatedColumn="28"/>
        </ext>
      </extLst>
    </cacheHierarchy>
    <cacheHierarchy uniqueName="[Measures].[Sum of Amount/% to Pay]" caption="Sum of Amount/% to Pay" measure="1" displayFolder="" measureGroup="Table2" count="0">
      <extLst>
        <ext xmlns:x15="http://schemas.microsoft.com/office/spreadsheetml/2010/11/main" uri="{B97F6D7D-B522-45F9-BDA1-12C45D357490}">
          <x15:cacheHierarchy aggregatedColumn="33"/>
        </ext>
      </extLst>
    </cacheHierarchy>
    <cacheHierarchy uniqueName="[Measures].[Sum of Amount/% to Pay 2]" caption="Sum of Amount/% to Pay 2" measure="1" displayFolder="" measureGroup="PAY_FREQ" count="0">
      <extLst>
        <ext xmlns:x15="http://schemas.microsoft.com/office/spreadsheetml/2010/11/main" uri="{B97F6D7D-B522-45F9-BDA1-12C45D357490}">
          <x15:cacheHierarchy aggregatedColumn="22"/>
        </ext>
      </extLst>
    </cacheHierarchy>
    <cacheHierarchy uniqueName="[Measures].[Sum of Amount/% to Pay 3]" caption="Sum of Amount/% to Pay 3" measure="1" displayFolder="" measureGroup="OD_OOPL" count="0">
      <extLst>
        <ext xmlns:x15="http://schemas.microsoft.com/office/spreadsheetml/2010/11/main" uri="{B97F6D7D-B522-45F9-BDA1-12C45D357490}">
          <x15:cacheHierarchy aggregatedColumn="17"/>
        </ext>
      </extLst>
    </cacheHierarchy>
    <cacheHierarchy uniqueName="[Measures].[Sum of What You Will Pay Amount/%]" caption="Sum of What You Will Pay Amount/%" measure="1" displayFolder="" measureGroup="ALL_COSTS_table" count="0">
      <extLst>
        <ext xmlns:x15="http://schemas.microsoft.com/office/spreadsheetml/2010/11/main" uri="{B97F6D7D-B522-45F9-BDA1-12C45D357490}">
          <x15:cacheHierarchy aggregatedColumn="4"/>
        </ext>
      </extLst>
    </cacheHierarchy>
    <cacheHierarchy uniqueName="[Measures].[Count of Details /Limitations, Exceptions, &amp; Other Important Information]" caption="Count of Details /Limitations, Exceptions, &amp; Other Important Information" measure="1" displayFolder="" measureGroup="ALL_COSTS_table" count="0">
      <extLst>
        <ext xmlns:x15="http://schemas.microsoft.com/office/spreadsheetml/2010/11/main" uri="{B97F6D7D-B522-45F9-BDA1-12C45D357490}">
          <x15:cacheHierarchy aggregatedColumn="5"/>
        </ext>
      </extLst>
    </cacheHierarchy>
    <cacheHierarchy uniqueName="[Measures].[Amount to pay]" caption="Amount to pay" measure="1" displayFolder="" measureGroup="Table1" count="0"/>
    <cacheHierarchy uniqueName="[Measures].[What you will Pay]" caption="What you will Pay" measure="1" displayFolder="" measureGroup="Table5" count="0" oneField="1">
      <fieldsUsage count="1">
        <fieldUsage x="2"/>
      </fieldsUsage>
    </cacheHierarchy>
    <cacheHierarchy uniqueName="[Measures].[Details]" caption="Details" measure="1" displayFolder="" measureGroup="Table5" count="0" oneField="1">
      <fieldsUsage count="1">
        <fieldUsage x="3"/>
      </fieldsUsage>
    </cacheHierarchy>
    <cacheHierarchy uniqueName="[Measures].[Details, limitations]" caption="Details, limitations" measure="1" displayFolder="" measureGroup="ALL_COSTS_table" count="0"/>
    <cacheHierarchy uniqueName="[Measures].[__XL_Count Table1]" caption="__XL_Count Table1" measure="1" displayFolder="" measureGroup="Table1" count="0" hidden="1"/>
    <cacheHierarchy uniqueName="[Measures].[__XL_Count Table5]" caption="__XL_Count Table5" measure="1" displayFolder="" measureGroup="Table5" count="0" hidden="1"/>
    <cacheHierarchy uniqueName="[Measures].[__XL_Count Table2]" caption="__XL_Count Table2" measure="1" displayFolder="" measureGroup="Table2" count="0" hidden="1"/>
    <cacheHierarchy uniqueName="[Measures].[__XL_Count SingleFamily]" caption="__XL_Count SingleFamily" measure="1" displayFolder="" measureGroup="SingleFamily" count="0" hidden="1"/>
    <cacheHierarchy uniqueName="[Measures].[__XL_Count annual_pay_amount]" caption="__XL_Count annual_pay_amount" measure="1" displayFolder="" measureGroup="annual_pay_amount" count="0" hidden="1"/>
    <cacheHierarchy uniqueName="[Measures].[__XL_Count Insured_persons]" caption="__XL_Count Insured_persons" measure="1" displayFolder="" measureGroup="Insured_persons" count="0" hidden="1"/>
    <cacheHierarchy uniqueName="[Measures].[__XL_Count PAY_FREQ]" caption="__XL_Count PAY_FREQ" measure="1" displayFolder="" measureGroup="PAY_FREQ" count="0" hidden="1"/>
    <cacheHierarchy uniqueName="[Measures].[__XL_Count OD_OOPL]" caption="__XL_Count OD_OOPL" measure="1" displayFolder="" measureGroup="OD_OOPL" count="0" hidden="1"/>
    <cacheHierarchy uniqueName="[Measures].[__XL_Count ALL_COSTS_table]" caption="__XL_Count ALL_COSTS_table" measure="1" displayFolder="" measureGroup="ALL_COSTS_table" count="0" hidden="1"/>
    <cacheHierarchy uniqueName="[Measures].[__No measures defined]" caption="__No measures defined" measure="1" displayFolder="" count="0" hidden="1"/>
  </cacheHierarchies>
  <kpis count="0"/>
  <dimensions count="10">
    <dimension name="ALL_COSTS_table" uniqueName="[ALL_COSTS_table]" caption="ALL_COSTS_table"/>
    <dimension name="annual_pay_amount" uniqueName="[annual_pay_amount]" caption="annual_pay_amount"/>
    <dimension name="Insured_persons" uniqueName="[Insured_persons]" caption="Insured_persons"/>
    <dimension measure="1" name="Measures" uniqueName="[Measures]" caption="Measures"/>
    <dimension name="OD_OOPL" uniqueName="[OD_OOPL]" caption="OD_OOPL"/>
    <dimension name="PAY_FREQ" uniqueName="[PAY_FREQ]" caption="PAY_FREQ"/>
    <dimension name="SingleFamily" uniqueName="[SingleFamily]" caption="SingleFamily"/>
    <dimension name="Table1" uniqueName="[Table1]" caption="Table1"/>
    <dimension name="Table2" uniqueName="[Table2]" caption="Table2"/>
    <dimension name="Table5" uniqueName="[Table5]" caption="Table5"/>
  </dimensions>
  <measureGroups count="9">
    <measureGroup name="ALL_COSTS_table" caption="ALL_COSTS_table"/>
    <measureGroup name="annual_pay_amount" caption="annual_pay_amount"/>
    <measureGroup name="Insured_persons" caption="Insured_persons"/>
    <measureGroup name="OD_OOPL" caption="OD_OOPL"/>
    <measureGroup name="PAY_FREQ" caption="PAY_FREQ"/>
    <measureGroup name="SingleFamily" caption="SingleFamily"/>
    <measureGroup name="Table1" caption="Table1"/>
    <measureGroup name="Table2" caption="Table2"/>
    <measureGroup name="Table5" caption="Table5"/>
  </measureGroups>
  <maps count="13">
    <map measureGroup="0" dimension="0"/>
    <map measureGroup="1" dimension="1"/>
    <map measureGroup="2" dimension="2"/>
    <map measureGroup="3" dimension="2"/>
    <map measureGroup="3" dimension="4"/>
    <map measureGroup="4" dimension="2"/>
    <map measureGroup="4" dimension="5"/>
    <map measureGroup="5" dimension="6"/>
    <map measureGroup="6" dimension="6"/>
    <map measureGroup="6" dimension="7"/>
    <map measureGroup="7" dimension="6"/>
    <map measureGroup="7" dimension="8"/>
    <map measureGroup="8" dimension="9"/>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aluca Izsak" refreshedDate="45589.687982523152" backgroundQuery="1" createdVersion="8" refreshedVersion="8" minRefreshableVersion="3" recordCount="0" supportSubquery="1" supportAdvancedDrill="1" xr:uid="{A1787167-DA34-4449-AAB6-BDF4D511E313}">
  <cacheSource type="external" connectionId="1"/>
  <cacheFields count="7">
    <cacheField name="[ALL_COSTS_table].[Medical Plan].[Medical Plan]" caption="Medical Plan" numFmtId="0" level="1">
      <sharedItems count="3">
        <s v="750 PPO Plan"/>
        <s v="CDHP 1800 HSA"/>
        <s v="CDHP 2700 HSA"/>
      </sharedItems>
      <extLst>
        <ext xmlns:x15="http://schemas.microsoft.com/office/spreadsheetml/2010/11/main" uri="{4F2E5C28-24EA-4eb8-9CBF-B6C8F9C3D259}">
          <x15:cachedUniqueNames>
            <x15:cachedUniqueName index="0" name="[ALL_COSTS_table].[Medical Plan].&amp;[750 PPO Plan]"/>
            <x15:cachedUniqueName index="1" name="[ALL_COSTS_table].[Medical Plan].&amp;[CDHP 1800 HSA]"/>
            <x15:cachedUniqueName index="2" name="[ALL_COSTS_table].[Medical Plan].&amp;[CDHP 2700 HSA]"/>
          </x15:cachedUniqueNames>
        </ext>
      </extLst>
    </cacheField>
    <cacheField name="[Measures].[Sum of What You Will Pay Amount/%]" caption="Sum of What You Will Pay Amount/%" numFmtId="0" hierarchy="45" level="32767"/>
    <cacheField name="[ALL_COSTS_table].[Medical Event].[Medical Event]" caption="Medical Event" numFmtId="0" hierarchy="1" level="1">
      <sharedItems count="9">
        <s v="Child: dental/eye care"/>
        <s v="Medical Tests"/>
        <s v="Mental/Behavioral Health/Substance Abuse"/>
        <s v="Office Visits ER"/>
        <s v="Office Visits Hospital"/>
        <s v="Office Visits PCP / SCP"/>
        <s v="Pregnancy"/>
        <s v="Recovery"/>
        <s v="Surgery"/>
      </sharedItems>
      <extLst>
        <ext xmlns:x15="http://schemas.microsoft.com/office/spreadsheetml/2010/11/main" uri="{4F2E5C28-24EA-4eb8-9CBF-B6C8F9C3D259}">
          <x15:cachedUniqueNames>
            <x15:cachedUniqueName index="0" name="[ALL_COSTS_table].[Medical Event].&amp;[Child: dental/eye care]"/>
            <x15:cachedUniqueName index="1" name="[ALL_COSTS_table].[Medical Event].&amp;[Medical Tests]"/>
            <x15:cachedUniqueName index="2" name="[ALL_COSTS_table].[Medical Event].&amp;[Mental/Behavioral Health/Substance Abuse]"/>
            <x15:cachedUniqueName index="3" name="[ALL_COSTS_table].[Medical Event].&amp;[Office Visits ER]"/>
            <x15:cachedUniqueName index="4" name="[ALL_COSTS_table].[Medical Event].&amp;[Office Visits Hospital]"/>
            <x15:cachedUniqueName index="5" name="[ALL_COSTS_table].[Medical Event].&amp;[Office Visits PCP / SCP]"/>
            <x15:cachedUniqueName index="6" name="[ALL_COSTS_table].[Medical Event].&amp;[Pregnancy]"/>
            <x15:cachedUniqueName index="7" name="[ALL_COSTS_table].[Medical Event].&amp;[Recovery]"/>
            <x15:cachedUniqueName index="8" name="[ALL_COSTS_table].[Medical Event].&amp;[Surgery]"/>
          </x15:cachedUniqueNames>
        </ext>
      </extLst>
    </cacheField>
    <cacheField name="[ALL_COSTS_table].[Services You May Need].[Services You May Need]" caption="Services You May Need" numFmtId="0" hierarchy="2" level="1">
      <sharedItems count="24">
        <s v="Children’s eye exam"/>
        <s v="Diagnostic test (x-ray, blood work)"/>
        <s v="Imaging (CT/PET scans, MRIs)"/>
        <s v="Inpatient services"/>
        <s v="Outpatient services: Other"/>
        <s v="Outpatient services: Visit"/>
        <s v="Emergency medical transportation"/>
        <s v="Emergency room care"/>
        <s v="Urgent care"/>
        <s v="Facility fee (e.g., hospital room)"/>
        <s v="Physician/surgeon fees"/>
        <s v="Preventive care/screening/immunization"/>
        <s v="Primary care visit to treat an injury or illness"/>
        <s v="Specialist visit"/>
        <s v="Childbirth/delivery facility services"/>
        <s v="Childbirth/delivery professional services"/>
        <s v="Office visits"/>
        <s v="Durable medical equipment"/>
        <s v="Habilitation services"/>
        <s v="Home health care"/>
        <s v="Hospice services"/>
        <s v="Rehabilitation services"/>
        <s v="Skilled nursing care"/>
        <s v="Facility fee (e.g., ambulatory surgery center)"/>
      </sharedItems>
      <extLst>
        <ext xmlns:x15="http://schemas.microsoft.com/office/spreadsheetml/2010/11/main" uri="{4F2E5C28-24EA-4eb8-9CBF-B6C8F9C3D259}">
          <x15:cachedUniqueNames>
            <x15:cachedUniqueName index="0" name="[ALL_COSTS_table].[Services You May Need].&amp;[Children’s eye exam]"/>
            <x15:cachedUniqueName index="1" name="[ALL_COSTS_table].[Services You May Need].&amp;[Diagnostic test (x-ray, blood work)]"/>
            <x15:cachedUniqueName index="2" name="[ALL_COSTS_table].[Services You May Need].&amp;[Imaging (CT/PET scans, MRIs)]"/>
            <x15:cachedUniqueName index="3" name="[ALL_COSTS_table].[Services You May Need].&amp;[Inpatient services]"/>
            <x15:cachedUniqueName index="4" name="[ALL_COSTS_table].[Services You May Need].&amp;[Outpatient services: Other]"/>
            <x15:cachedUniqueName index="5" name="[ALL_COSTS_table].[Services You May Need].&amp;[Outpatient services: Visit]"/>
            <x15:cachedUniqueName index="6" name="[ALL_COSTS_table].[Services You May Need].&amp;[Emergency medical transportation]"/>
            <x15:cachedUniqueName index="7" name="[ALL_COSTS_table].[Services You May Need].&amp;[Emergency room care]"/>
            <x15:cachedUniqueName index="8" name="[ALL_COSTS_table].[Services You May Need].&amp;[Urgent care]"/>
            <x15:cachedUniqueName index="9" name="[ALL_COSTS_table].[Services You May Need].&amp;[Facility fee (e.g., hospital room)]"/>
            <x15:cachedUniqueName index="10" name="[ALL_COSTS_table].[Services You May Need].&amp;[Physician/surgeon fees]"/>
            <x15:cachedUniqueName index="11" name="[ALL_COSTS_table].[Services You May Need].&amp;[Preventive care/screening/immunization]"/>
            <x15:cachedUniqueName index="12" name="[ALL_COSTS_table].[Services You May Need].&amp;[Primary care visit to treat an injury or illness]"/>
            <x15:cachedUniqueName index="13" name="[ALL_COSTS_table].[Services You May Need].&amp;[Specialist visit]"/>
            <x15:cachedUniqueName index="14" name="[ALL_COSTS_table].[Services You May Need].&amp;[Childbirth/delivery facility services]"/>
            <x15:cachedUniqueName index="15" name="[ALL_COSTS_table].[Services You May Need].&amp;[Childbirth/delivery professional services]"/>
            <x15:cachedUniqueName index="16" name="[ALL_COSTS_table].[Services You May Need].&amp;[Office visits]"/>
            <x15:cachedUniqueName index="17" name="[ALL_COSTS_table].[Services You May Need].&amp;[Durable medical equipment]"/>
            <x15:cachedUniqueName index="18" name="[ALL_COSTS_table].[Services You May Need].&amp;[Habilitation services]"/>
            <x15:cachedUniqueName index="19" name="[ALL_COSTS_table].[Services You May Need].&amp;[Home health care]"/>
            <x15:cachedUniqueName index="20" name="[ALL_COSTS_table].[Services You May Need].&amp;[Hospice services]"/>
            <x15:cachedUniqueName index="21" name="[ALL_COSTS_table].[Services You May Need].&amp;[Rehabilitation services]"/>
            <x15:cachedUniqueName index="22" name="[ALL_COSTS_table].[Services You May Need].&amp;[Skilled nursing care]"/>
            <x15:cachedUniqueName index="23" name="[ALL_COSTS_table].[Services You May Need].&amp;[Facility fee (e.g., ambulatory surgery center)]"/>
          </x15:cachedUniqueNames>
        </ext>
      </extLst>
    </cacheField>
    <cacheField name="[Measures].[Details, limitations]" caption="Details, limitations" numFmtId="0" hierarchy="50" level="32767"/>
    <cacheField name="[Table5].[Option].[Option]" caption="Option" numFmtId="0" hierarchy="38" level="1">
      <sharedItems containsSemiMixedTypes="0" containsNonDate="0" containsString="0"/>
    </cacheField>
    <cacheField name="[OD_OOPL].[Option].[Option]" caption="Option" numFmtId="0" hierarchy="14" level="1">
      <sharedItems containsSemiMixedTypes="0" containsNonDate="0" containsString="0"/>
    </cacheField>
  </cacheFields>
  <cacheHierarchies count="61">
    <cacheHierarchy uniqueName="[ALL_COSTS_table].[Medical Plan]" caption="Medical Plan" attribute="1" defaultMemberUniqueName="[ALL_COSTS_table].[Medical Plan].[All]" allUniqueName="[ALL_COSTS_table].[Medical Plan].[All]" dimensionUniqueName="[ALL_COSTS_table]" displayFolder="" count="2" memberValueDatatype="130" unbalanced="0">
      <fieldsUsage count="2">
        <fieldUsage x="-1"/>
        <fieldUsage x="0"/>
      </fieldsUsage>
    </cacheHierarchy>
    <cacheHierarchy uniqueName="[ALL_COSTS_table].[Medical Event]" caption="Medical Event" attribute="1" defaultMemberUniqueName="[ALL_COSTS_table].[Medical Event].[All]" allUniqueName="[ALL_COSTS_table].[Medical Event].[All]" dimensionUniqueName="[ALL_COSTS_table]" displayFolder="" count="2" memberValueDatatype="130" unbalanced="0">
      <fieldsUsage count="2">
        <fieldUsage x="-1"/>
        <fieldUsage x="2"/>
      </fieldsUsage>
    </cacheHierarchy>
    <cacheHierarchy uniqueName="[ALL_COSTS_table].[Services You May Need]" caption="Services You May Need" attribute="1" defaultMemberUniqueName="[ALL_COSTS_table].[Services You May Need].[All]" allUniqueName="[ALL_COSTS_table].[Services You May Need].[All]" dimensionUniqueName="[ALL_COSTS_table]" displayFolder="" count="2" memberValueDatatype="130" unbalanced="0">
      <fieldsUsage count="2">
        <fieldUsage x="-1"/>
        <fieldUsage x="3"/>
      </fieldsUsage>
    </cacheHierarchy>
    <cacheHierarchy uniqueName="[ALL_COSTS_table].[Option]" caption="Option" attribute="1" defaultMemberUniqueName="[ALL_COSTS_table].[Option].[All]" allUniqueName="[ALL_COSTS_table].[Option].[All]" dimensionUniqueName="[ALL_COSTS_table]" displayFolder="" count="0" memberValueDatatype="130" unbalanced="0"/>
    <cacheHierarchy uniqueName="[ALL_COSTS_table].[What You Will Pay Amount/%]" caption="What You Will Pay Amount/%" attribute="1" defaultMemberUniqueName="[ALL_COSTS_table].[What You Will Pay Amount/%].[All]" allUniqueName="[ALL_COSTS_table].[What You Will Pay Amount/%].[All]" dimensionUniqueName="[ALL_COSTS_table]" displayFolder="" count="0" memberValueDatatype="5" unbalanced="0"/>
    <cacheHierarchy uniqueName="[ALL_COSTS_table].[Details /Limitations, Exceptions, &amp; Other Important Information]" caption="Details /Limitations, Exceptions, &amp; Other Important Information" attribute="1" defaultMemberUniqueName="[ALL_COSTS_table].[Details /Limitations, Exceptions, &amp; Other Important Information].[All]" allUniqueName="[ALL_COSTS_table].[Details /Limitations, Exceptions, &amp; Other Important Information].[All]" dimensionUniqueName="[ALL_COSTS_table]" displayFolder="" count="0" memberValueDatatype="130" unbalanced="0"/>
    <cacheHierarchy uniqueName="[annual_pay_amount].[Insured person(s)]" caption="Insured person(s)" attribute="1" defaultMemberUniqueName="[annual_pay_amount].[Insured person(s)].[All]" allUniqueName="[annual_pay_amount].[Insured person(s)].[All]" dimensionUniqueName="[annual_pay_amount]" displayFolder="" count="0" memberValueDatatype="130" unbalanced="0"/>
    <cacheHierarchy uniqueName="[annual_pay_amount].[Cost supported by:]" caption="Cost supported by:" attribute="1" defaultMemberUniqueName="[annual_pay_amount].[Cost supported by:].[All]" allUniqueName="[annual_pay_amount].[Cost supported by:].[All]" dimensionUniqueName="[annual_pay_amount]" displayFolder="" count="0" memberValueDatatype="130" unbalanced="0"/>
    <cacheHierarchy uniqueName="[annual_pay_amount].[Pay frequency]" caption="Pay frequency" attribute="1" defaultMemberUniqueName="[annual_pay_amount].[Pay frequency].[All]" allUniqueName="[annual_pay_amount].[Pay frequency].[All]" dimensionUniqueName="[annual_pay_amount]" displayFolder="" count="0" memberValueDatatype="130" unbalanced="0"/>
    <cacheHierarchy uniqueName="[annual_pay_amount].[750 PLAN]" caption="750 PLAN" attribute="1" defaultMemberUniqueName="[annual_pay_amount].[750 PLAN].[All]" allUniqueName="[annual_pay_amount].[750 PLAN].[All]" dimensionUniqueName="[annual_pay_amount]" displayFolder="" count="0" memberValueDatatype="20" unbalanced="0"/>
    <cacheHierarchy uniqueName="[annual_pay_amount].[1800 PLAN]" caption="1800 PLAN" attribute="1" defaultMemberUniqueName="[annual_pay_amount].[1800 PLAN].[All]" allUniqueName="[annual_pay_amount].[1800 PLAN].[All]" dimensionUniqueName="[annual_pay_amount]" displayFolder="" count="0" memberValueDatatype="20" unbalanced="0"/>
    <cacheHierarchy uniqueName="[annual_pay_amount].[2700 PLAN]" caption="2700 PLAN" attribute="1" defaultMemberUniqueName="[annual_pay_amount].[2700 PLAN].[All]" allUniqueName="[annual_pay_amount].[2700 PLAN].[All]" dimensionUniqueName="[annual_pay_amount]" displayFolder="" count="0" memberValueDatatype="20" unbalanced="0"/>
    <cacheHierarchy uniqueName="[Insured_persons].[Insured person(s)]" caption="Insured person(s)" attribute="1" defaultMemberUniqueName="[Insured_persons].[Insured person(s)].[All]" allUniqueName="[Insured_persons].[Insured person(s)].[All]" dimensionUniqueName="[Insured_persons]" displayFolder="" count="0" memberValueDatatype="130" unbalanced="0"/>
    <cacheHierarchy uniqueName="[OD_OOPL].[Medical Plan]" caption="Medical Plan" attribute="1" defaultMemberUniqueName="[OD_OOPL].[Medical Plan].[All]" allUniqueName="[OD_OOPL].[Medical Plan].[All]" dimensionUniqueName="[OD_OOPL]" displayFolder="" count="0" memberValueDatatype="130" unbalanced="0"/>
    <cacheHierarchy uniqueName="[OD_OOPL].[Option]" caption="Option" attribute="1" defaultMemberUniqueName="[OD_OOPL].[Option].[All]" allUniqueName="[OD_OOPL].[Option].[All]" dimensionUniqueName="[OD_OOPL]" displayFolder="" count="2" memberValueDatatype="130" unbalanced="0">
      <fieldsUsage count="2">
        <fieldUsage x="-1"/>
        <fieldUsage x="6"/>
      </fieldsUsage>
    </cacheHierarchy>
    <cacheHierarchy uniqueName="[OD_OOPL].[Details]" caption="Details" attribute="1" defaultMemberUniqueName="[OD_OOPL].[Details].[All]" allUniqueName="[OD_OOPL].[Details].[All]" dimensionUniqueName="[OD_OOPL]" displayFolder="" count="0" memberValueDatatype="130" unbalanced="0"/>
    <cacheHierarchy uniqueName="[OD_OOPL].[Insured person(s)]" caption="Insured person(s)" attribute="1" defaultMemberUniqueName="[OD_OOPL].[Insured person(s)].[All]" allUniqueName="[OD_OOPL].[Insured person(s)].[All]" dimensionUniqueName="[OD_OOPL]" displayFolder="" count="0" memberValueDatatype="130" unbalanced="0"/>
    <cacheHierarchy uniqueName="[OD_OOPL].[Amount/% to Pay]" caption="Amount/% to Pay" attribute="1" defaultMemberUniqueName="[OD_OOPL].[Amount/% to Pay].[All]" allUniqueName="[OD_OOPL].[Amount/% to Pay].[All]" dimensionUniqueName="[OD_OOPL]" displayFolder="" count="0" memberValueDatatype="20" unbalanced="0"/>
    <cacheHierarchy uniqueName="[PAY_FREQ].[Medical Plan]" caption="Medical Plan" attribute="1" defaultMemberUniqueName="[PAY_FREQ].[Medical Plan].[All]" allUniqueName="[PAY_FREQ].[Medical Plan].[All]" dimensionUniqueName="[PAY_FREQ]" displayFolder="" count="0" memberValueDatatype="130" unbalanced="0"/>
    <cacheHierarchy uniqueName="[PAY_FREQ].[Insured person(s)]" caption="Insured person(s)" attribute="1" defaultMemberUniqueName="[PAY_FREQ].[Insured person(s)].[All]" allUniqueName="[PAY_FREQ].[Insured person(s)].[All]" dimensionUniqueName="[PAY_FREQ]" displayFolder="" count="0" memberValueDatatype="130" unbalanced="0"/>
    <cacheHierarchy uniqueName="[PAY_FREQ].[Cost supported by:]" caption="Cost supported by:" attribute="1" defaultMemberUniqueName="[PAY_FREQ].[Cost supported by:].[All]" allUniqueName="[PAY_FREQ].[Cost supported by:].[All]" dimensionUniqueName="[PAY_FREQ]" displayFolder="" count="0" memberValueDatatype="130" unbalanced="0"/>
    <cacheHierarchy uniqueName="[PAY_FREQ].[Pay frequency]" caption="Pay frequency" attribute="1" defaultMemberUniqueName="[PAY_FREQ].[Pay frequency].[All]" allUniqueName="[PAY_FREQ].[Pay frequency].[All]" dimensionUniqueName="[PAY_FREQ]" displayFolder="" count="0" memberValueDatatype="130" unbalanced="0"/>
    <cacheHierarchy uniqueName="[PAY_FREQ].[Amount/% to Pay]" caption="Amount/% to Pay" attribute="1" defaultMemberUniqueName="[PAY_FREQ].[Amount/% to Pay].[All]" allUniqueName="[PAY_FREQ].[Amount/% to Pay].[All]" dimensionUniqueName="[PAY_FREQ]" displayFolder="" count="0" memberValueDatatype="20" unbalanced="0"/>
    <cacheHierarchy uniqueName="[SingleFamily].[Single/Family]" caption="Single/Family" attribute="1" defaultMemberUniqueName="[SingleFamily].[Single/Family].[All]" allUniqueName="[SingleFamily].[Single/Family].[All]" dimensionUniqueName="[SingleFamily]" displayFolder="" count="0" memberValueDatatype="130" unbalanced="0"/>
    <cacheHierarchy uniqueName="[Table1].[Medical Plan]" caption="Medical Plan" attribute="1" defaultMemberUniqueName="[Table1].[Medical Plan].[All]" allUniqueName="[Table1].[Medical Plan].[All]" dimensionUniqueName="[Table1]" displayFolder="" count="0" memberValueDatatype="130" unbalanced="0"/>
    <cacheHierarchy uniqueName="[Table1].[Option]" caption="Option" attribute="1" defaultMemberUniqueName="[Table1].[Option].[All]" allUniqueName="[Table1].[Option].[All]" dimensionUniqueName="[Table1]" displayFolder="" count="0" memberValueDatatype="130" unbalanced="0"/>
    <cacheHierarchy uniqueName="[Table1].[Details]" caption="Details" attribute="1" defaultMemberUniqueName="[Table1].[Details].[All]" allUniqueName="[Table1].[Details].[All]" dimensionUniqueName="[Table1]" displayFolder="" count="0" memberValueDatatype="130" unbalanced="0"/>
    <cacheHierarchy uniqueName="[Table1].[Single/Family]" caption="Single/Family" attribute="1" defaultMemberUniqueName="[Table1].[Single/Family].[All]" allUniqueName="[Table1].[Single/Family].[All]" dimensionUniqueName="[Table1]" displayFolder="" count="0" memberValueDatatype="130" unbalanced="0"/>
    <cacheHierarchy uniqueName="[Table1].[Amount/% to Pay]" caption="Amount/% to Pay" attribute="1" defaultMemberUniqueName="[Table1].[Amount/% to Pay].[All]" allUniqueName="[Table1].[Amount/% to Pay].[All]" dimensionUniqueName="[Table1]" displayFolder="" count="0" memberValueDatatype="130" unbalanced="0"/>
    <cacheHierarchy uniqueName="[Table2].[Medical Plan]" caption="Medical Plan" attribute="1" defaultMemberUniqueName="[Table2].[Medical Plan].[All]" allUniqueName="[Table2].[Medical Plan].[All]" dimensionUniqueName="[Table2]" displayFolder="" count="0" memberValueDatatype="130" unbalanced="0"/>
    <cacheHierarchy uniqueName="[Table2].[Option]" caption="Option" attribute="1" defaultMemberUniqueName="[Table2].[Option].[All]" allUniqueName="[Table2].[Option].[All]" dimensionUniqueName="[Table2]" displayFolder="" count="0" memberValueDatatype="130" unbalanced="0"/>
    <cacheHierarchy uniqueName="[Table2].[Details]" caption="Details" attribute="1" defaultMemberUniqueName="[Table2].[Details].[All]" allUniqueName="[Table2].[Details].[All]" dimensionUniqueName="[Table2]" displayFolder="" count="0" memberValueDatatype="130" unbalanced="0"/>
    <cacheHierarchy uniqueName="[Table2].[Single/Family]" caption="Single/Family" attribute="1" defaultMemberUniqueName="[Table2].[Single/Family].[All]" allUniqueName="[Table2].[Single/Family].[All]" dimensionUniqueName="[Table2]" displayFolder="" count="0" memberValueDatatype="130" unbalanced="0"/>
    <cacheHierarchy uniqueName="[Table2].[Amount/% to Pay]" caption="Amount/% to Pay" attribute="1" defaultMemberUniqueName="[Table2].[Amount/% to Pay].[All]" allUniqueName="[Table2].[Amount/% to Pay].[All]" dimensionUniqueName="[Table2]" displayFolder="" count="0" memberValueDatatype="20" unbalanced="0"/>
    <cacheHierarchy uniqueName="[Table5].[Medical Plan]" caption="Medical Plan" attribute="1" defaultMemberUniqueName="[Table5].[Medical Plan].[All]" allUniqueName="[Table5].[Medical Plan].[All]" dimensionUniqueName="[Table5]" displayFolder="" count="0" memberValueDatatype="130" unbalanced="0"/>
    <cacheHierarchy uniqueName="[Table5].[Medical Event]" caption="Medical Event" attribute="1" defaultMemberUniqueName="[Table5].[Medical Event].[All]" allUniqueName="[Table5].[Medical Event].[All]" dimensionUniqueName="[Table5]" displayFolder="" count="0" memberValueDatatype="130" unbalanced="0"/>
    <cacheHierarchy uniqueName="[Table5].[Common Medical Event]" caption="Common Medical Event" attribute="1" defaultMemberUniqueName="[Table5].[Common Medical Event].[All]" allUniqueName="[Table5].[Common Medical Event].[All]" dimensionUniqueName="[Table5]" displayFolder="" count="0" memberValueDatatype="130" unbalanced="0"/>
    <cacheHierarchy uniqueName="[Table5].[Services You May Need]" caption="Services You May Need" attribute="1" defaultMemberUniqueName="[Table5].[Services You May Need].[All]" allUniqueName="[Table5].[Services You May Need].[All]" dimensionUniqueName="[Table5]" displayFolder="" count="0" memberValueDatatype="130" unbalanced="0"/>
    <cacheHierarchy uniqueName="[Table5].[Option]" caption="Option" attribute="1" defaultMemberUniqueName="[Table5].[Option].[All]" allUniqueName="[Table5].[Option].[All]" dimensionUniqueName="[Table5]" displayFolder="" count="2" memberValueDatatype="130" unbalanced="0">
      <fieldsUsage count="2">
        <fieldUsage x="-1"/>
        <fieldUsage x="5"/>
      </fieldsUsage>
    </cacheHierarchy>
    <cacheHierarchy uniqueName="[Table5].[What You Will Pay Amount/%]" caption="What You Will Pay Amount/%" attribute="1" defaultMemberUniqueName="[Table5].[What You Will Pay Amount/%].[All]" allUniqueName="[Table5].[What You Will Pay Amount/%].[All]" dimensionUniqueName="[Table5]" displayFolder="" count="0" memberValueDatatype="130" unbalanced="0"/>
    <cacheHierarchy uniqueName="[Table5].[Details /Limitations, Exceptions, &amp; Other Important Information]" caption="Details /Limitations, Exceptions, &amp; Other Important Information" attribute="1" defaultMemberUniqueName="[Table5].[Details /Limitations, Exceptions, &amp; Other Important Information].[All]" allUniqueName="[Table5].[Details /Limitations, Exceptions, &amp; Other Important Information].[All]" dimensionUniqueName="[Table5]" displayFolder="" count="0" memberValueDatatype="130" unbalanced="0"/>
    <cacheHierarchy uniqueName="[Measures].[Count of Amount/% to Pay]" caption="Count of Amount/% to Pay" measure="1" displayFolder="" measureGroup="Table1" count="0">
      <extLst>
        <ext xmlns:x15="http://schemas.microsoft.com/office/spreadsheetml/2010/11/main" uri="{B97F6D7D-B522-45F9-BDA1-12C45D357490}">
          <x15:cacheHierarchy aggregatedColumn="28"/>
        </ext>
      </extLst>
    </cacheHierarchy>
    <cacheHierarchy uniqueName="[Measures].[Sum of Amount/% to Pay]" caption="Sum of Amount/% to Pay" measure="1" displayFolder="" measureGroup="Table2" count="0">
      <extLst>
        <ext xmlns:x15="http://schemas.microsoft.com/office/spreadsheetml/2010/11/main" uri="{B97F6D7D-B522-45F9-BDA1-12C45D357490}">
          <x15:cacheHierarchy aggregatedColumn="33"/>
        </ext>
      </extLst>
    </cacheHierarchy>
    <cacheHierarchy uniqueName="[Measures].[Sum of Amount/% to Pay 2]" caption="Sum of Amount/% to Pay 2" measure="1" displayFolder="" measureGroup="PAY_FREQ" count="0">
      <extLst>
        <ext xmlns:x15="http://schemas.microsoft.com/office/spreadsheetml/2010/11/main" uri="{B97F6D7D-B522-45F9-BDA1-12C45D357490}">
          <x15:cacheHierarchy aggregatedColumn="22"/>
        </ext>
      </extLst>
    </cacheHierarchy>
    <cacheHierarchy uniqueName="[Measures].[Sum of Amount/% to Pay 3]" caption="Sum of Amount/% to Pay 3" measure="1" displayFolder="" measureGroup="OD_OOPL" count="0">
      <extLst>
        <ext xmlns:x15="http://schemas.microsoft.com/office/spreadsheetml/2010/11/main" uri="{B97F6D7D-B522-45F9-BDA1-12C45D357490}">
          <x15:cacheHierarchy aggregatedColumn="17"/>
        </ext>
      </extLst>
    </cacheHierarchy>
    <cacheHierarchy uniqueName="[Measures].[Sum of What You Will Pay Amount/%]" caption="Sum of What You Will Pay Amount/%" measure="1" displayFolder="" measureGroup="ALL_COSTS_table" count="0" oneField="1">
      <fieldsUsage count="1">
        <fieldUsage x="1"/>
      </fieldsUsage>
      <extLst>
        <ext xmlns:x15="http://schemas.microsoft.com/office/spreadsheetml/2010/11/main" uri="{B97F6D7D-B522-45F9-BDA1-12C45D357490}">
          <x15:cacheHierarchy aggregatedColumn="4"/>
        </ext>
      </extLst>
    </cacheHierarchy>
    <cacheHierarchy uniqueName="[Measures].[Count of Details /Limitations, Exceptions, &amp; Other Important Information]" caption="Count of Details /Limitations, Exceptions, &amp; Other Important Information" measure="1" displayFolder="" measureGroup="ALL_COSTS_table" count="0">
      <extLst>
        <ext xmlns:x15="http://schemas.microsoft.com/office/spreadsheetml/2010/11/main" uri="{B97F6D7D-B522-45F9-BDA1-12C45D357490}">
          <x15:cacheHierarchy aggregatedColumn="5"/>
        </ext>
      </extLst>
    </cacheHierarchy>
    <cacheHierarchy uniqueName="[Measures].[Amount to pay]" caption="Amount to pay" measure="1" displayFolder="" measureGroup="Table1" count="0"/>
    <cacheHierarchy uniqueName="[Measures].[What you will Pay]" caption="What you will Pay" measure="1" displayFolder="" measureGroup="Table5" count="0"/>
    <cacheHierarchy uniqueName="[Measures].[Details]" caption="Details" measure="1" displayFolder="" measureGroup="Table5" count="0"/>
    <cacheHierarchy uniqueName="[Measures].[Details, limitations]" caption="Details, limitations" measure="1" displayFolder="" measureGroup="ALL_COSTS_table" count="0" oneField="1">
      <fieldsUsage count="1">
        <fieldUsage x="4"/>
      </fieldsUsage>
    </cacheHierarchy>
    <cacheHierarchy uniqueName="[Measures].[__XL_Count Table1]" caption="__XL_Count Table1" measure="1" displayFolder="" measureGroup="Table1" count="0" hidden="1"/>
    <cacheHierarchy uniqueName="[Measures].[__XL_Count Table5]" caption="__XL_Count Table5" measure="1" displayFolder="" measureGroup="Table5" count="0" hidden="1"/>
    <cacheHierarchy uniqueName="[Measures].[__XL_Count Table2]" caption="__XL_Count Table2" measure="1" displayFolder="" measureGroup="Table2" count="0" hidden="1"/>
    <cacheHierarchy uniqueName="[Measures].[__XL_Count SingleFamily]" caption="__XL_Count SingleFamily" measure="1" displayFolder="" measureGroup="SingleFamily" count="0" hidden="1"/>
    <cacheHierarchy uniqueName="[Measures].[__XL_Count annual_pay_amount]" caption="__XL_Count annual_pay_amount" measure="1" displayFolder="" measureGroup="annual_pay_amount" count="0" hidden="1"/>
    <cacheHierarchy uniqueName="[Measures].[__XL_Count Insured_persons]" caption="__XL_Count Insured_persons" measure="1" displayFolder="" measureGroup="Insured_persons" count="0" hidden="1"/>
    <cacheHierarchy uniqueName="[Measures].[__XL_Count PAY_FREQ]" caption="__XL_Count PAY_FREQ" measure="1" displayFolder="" measureGroup="PAY_FREQ" count="0" hidden="1"/>
    <cacheHierarchy uniqueName="[Measures].[__XL_Count OD_OOPL]" caption="__XL_Count OD_OOPL" measure="1" displayFolder="" measureGroup="OD_OOPL" count="0" hidden="1"/>
    <cacheHierarchy uniqueName="[Measures].[__XL_Count ALL_COSTS_table]" caption="__XL_Count ALL_COSTS_table" measure="1" displayFolder="" measureGroup="ALL_COSTS_table" count="0" hidden="1"/>
    <cacheHierarchy uniqueName="[Measures].[__No measures defined]" caption="__No measures defined" measure="1" displayFolder="" count="0" hidden="1"/>
  </cacheHierarchies>
  <kpis count="0"/>
  <dimensions count="10">
    <dimension name="ALL_COSTS_table" uniqueName="[ALL_COSTS_table]" caption="ALL_COSTS_table"/>
    <dimension name="annual_pay_amount" uniqueName="[annual_pay_amount]" caption="annual_pay_amount"/>
    <dimension name="Insured_persons" uniqueName="[Insured_persons]" caption="Insured_persons"/>
    <dimension measure="1" name="Measures" uniqueName="[Measures]" caption="Measures"/>
    <dimension name="OD_OOPL" uniqueName="[OD_OOPL]" caption="OD_OOPL"/>
    <dimension name="PAY_FREQ" uniqueName="[PAY_FREQ]" caption="PAY_FREQ"/>
    <dimension name="SingleFamily" uniqueName="[SingleFamily]" caption="SingleFamily"/>
    <dimension name="Table1" uniqueName="[Table1]" caption="Table1"/>
    <dimension name="Table2" uniqueName="[Table2]" caption="Table2"/>
    <dimension name="Table5" uniqueName="[Table5]" caption="Table5"/>
  </dimensions>
  <measureGroups count="9">
    <measureGroup name="ALL_COSTS_table" caption="ALL_COSTS_table"/>
    <measureGroup name="annual_pay_amount" caption="annual_pay_amount"/>
    <measureGroup name="Insured_persons" caption="Insured_persons"/>
    <measureGroup name="OD_OOPL" caption="OD_OOPL"/>
    <measureGroup name="PAY_FREQ" caption="PAY_FREQ"/>
    <measureGroup name="SingleFamily" caption="SingleFamily"/>
    <measureGroup name="Table1" caption="Table1"/>
    <measureGroup name="Table2" caption="Table2"/>
    <measureGroup name="Table5" caption="Table5"/>
  </measureGroups>
  <maps count="13">
    <map measureGroup="0" dimension="0"/>
    <map measureGroup="1" dimension="1"/>
    <map measureGroup="2" dimension="2"/>
    <map measureGroup="3" dimension="2"/>
    <map measureGroup="3" dimension="4"/>
    <map measureGroup="4" dimension="2"/>
    <map measureGroup="4" dimension="5"/>
    <map measureGroup="5" dimension="6"/>
    <map measureGroup="6" dimension="6"/>
    <map measureGroup="6" dimension="7"/>
    <map measureGroup="7" dimension="6"/>
    <map measureGroup="7" dimension="8"/>
    <map measureGroup="8" dimension="9"/>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aluca Izsak" refreshedDate="45586.709224768521" backgroundQuery="1" createdVersion="3" refreshedVersion="8" minRefreshableVersion="3" recordCount="0" supportSubquery="1" supportAdvancedDrill="1" xr:uid="{34148EC7-CE69-4D2C-A640-BE95580A3E31}">
  <cacheSource type="external" connectionId="1">
    <extLst>
      <ext xmlns:x14="http://schemas.microsoft.com/office/spreadsheetml/2009/9/main" uri="{F057638F-6D5F-4e77-A914-E7F072B9BCA8}">
        <x14:sourceConnection name="ThisWorkbookDataModel"/>
      </ext>
    </extLst>
  </cacheSource>
  <cacheFields count="0"/>
  <cacheHierarchies count="61">
    <cacheHierarchy uniqueName="[ALL_COSTS_table].[Medical Plan]" caption="Medical Plan" attribute="1" defaultMemberUniqueName="[ALL_COSTS_table].[Medical Plan].[All]" allUniqueName="[ALL_COSTS_table].[Medical Plan].[All]" dimensionUniqueName="[ALL_COSTS_table]" displayFolder="" count="0" memberValueDatatype="130" unbalanced="0"/>
    <cacheHierarchy uniqueName="[ALL_COSTS_table].[Medical Event]" caption="Medical Event" attribute="1" defaultMemberUniqueName="[ALL_COSTS_table].[Medical Event].[All]" allUniqueName="[ALL_COSTS_table].[Medical Event].[All]" dimensionUniqueName="[ALL_COSTS_table]" displayFolder="" count="0" memberValueDatatype="130" unbalanced="0"/>
    <cacheHierarchy uniqueName="[ALL_COSTS_table].[Services You May Need]" caption="Services You May Need" attribute="1" defaultMemberUniqueName="[ALL_COSTS_table].[Services You May Need].[All]" allUniqueName="[ALL_COSTS_table].[Services You May Need].[All]" dimensionUniqueName="[ALL_COSTS_table]" displayFolder="" count="0" memberValueDatatype="130" unbalanced="0"/>
    <cacheHierarchy uniqueName="[ALL_COSTS_table].[Option]" caption="Option" attribute="1" defaultMemberUniqueName="[ALL_COSTS_table].[Option].[All]" allUniqueName="[ALL_COSTS_table].[Option].[All]" dimensionUniqueName="[ALL_COSTS_table]" displayFolder="" count="0" memberValueDatatype="130" unbalanced="0"/>
    <cacheHierarchy uniqueName="[ALL_COSTS_table].[What You Will Pay Amount/%]" caption="What You Will Pay Amount/%" attribute="1" defaultMemberUniqueName="[ALL_COSTS_table].[What You Will Pay Amount/%].[All]" allUniqueName="[ALL_COSTS_table].[What You Will Pay Amount/%].[All]" dimensionUniqueName="[ALL_COSTS_table]" displayFolder="" count="0" memberValueDatatype="5" unbalanced="0"/>
    <cacheHierarchy uniqueName="[ALL_COSTS_table].[Details /Limitations, Exceptions, &amp; Other Important Information]" caption="Details /Limitations, Exceptions, &amp; Other Important Information" attribute="1" defaultMemberUniqueName="[ALL_COSTS_table].[Details /Limitations, Exceptions, &amp; Other Important Information].[All]" allUniqueName="[ALL_COSTS_table].[Details /Limitations, Exceptions, &amp; Other Important Information].[All]" dimensionUniqueName="[ALL_COSTS_table]" displayFolder="" count="0" memberValueDatatype="130" unbalanced="0"/>
    <cacheHierarchy uniqueName="[annual_pay_amount].[Insured person(s)]" caption="Insured person(s)" attribute="1" defaultMemberUniqueName="[annual_pay_amount].[Insured person(s)].[All]" allUniqueName="[annual_pay_amount].[Insured person(s)].[All]" dimensionUniqueName="[annual_pay_amount]" displayFolder="" count="0" memberValueDatatype="130" unbalanced="0"/>
    <cacheHierarchy uniqueName="[annual_pay_amount].[Cost supported by:]" caption="Cost supported by:" attribute="1" defaultMemberUniqueName="[annual_pay_amount].[Cost supported by:].[All]" allUniqueName="[annual_pay_amount].[Cost supported by:].[All]" dimensionUniqueName="[annual_pay_amount]" displayFolder="" count="0" memberValueDatatype="130" unbalanced="0"/>
    <cacheHierarchy uniqueName="[annual_pay_amount].[Pay frequency]" caption="Pay frequency" attribute="1" defaultMemberUniqueName="[annual_pay_amount].[Pay frequency].[All]" allUniqueName="[annual_pay_amount].[Pay frequency].[All]" dimensionUniqueName="[annual_pay_amount]" displayFolder="" count="0" memberValueDatatype="130" unbalanced="0"/>
    <cacheHierarchy uniqueName="[annual_pay_amount].[750 PLAN]" caption="750 PLAN" attribute="1" defaultMemberUniqueName="[annual_pay_amount].[750 PLAN].[All]" allUniqueName="[annual_pay_amount].[750 PLAN].[All]" dimensionUniqueName="[annual_pay_amount]" displayFolder="" count="0" memberValueDatatype="20" unbalanced="0"/>
    <cacheHierarchy uniqueName="[annual_pay_amount].[1800 PLAN]" caption="1800 PLAN" attribute="1" defaultMemberUniqueName="[annual_pay_amount].[1800 PLAN].[All]" allUniqueName="[annual_pay_amount].[1800 PLAN].[All]" dimensionUniqueName="[annual_pay_amount]" displayFolder="" count="0" memberValueDatatype="20" unbalanced="0"/>
    <cacheHierarchy uniqueName="[annual_pay_amount].[2700 PLAN]" caption="2700 PLAN" attribute="1" defaultMemberUniqueName="[annual_pay_amount].[2700 PLAN].[All]" allUniqueName="[annual_pay_amount].[2700 PLAN].[All]" dimensionUniqueName="[annual_pay_amount]" displayFolder="" count="0" memberValueDatatype="20" unbalanced="0"/>
    <cacheHierarchy uniqueName="[Insured_persons].[Insured person(s)]" caption="Insured person(s)" attribute="1" defaultMemberUniqueName="[Insured_persons].[Insured person(s)].[All]" allUniqueName="[Insured_persons].[Insured person(s)].[All]" dimensionUniqueName="[Insured_persons]" displayFolder="" count="0" memberValueDatatype="130" unbalanced="0"/>
    <cacheHierarchy uniqueName="[OD_OOPL].[Medical Plan]" caption="Medical Plan" attribute="1" defaultMemberUniqueName="[OD_OOPL].[Medical Plan].[All]" allUniqueName="[OD_OOPL].[Medical Plan].[All]" dimensionUniqueName="[OD_OOPL]" displayFolder="" count="0" memberValueDatatype="130" unbalanced="0"/>
    <cacheHierarchy uniqueName="[OD_OOPL].[Option]" caption="Option" attribute="1" defaultMemberUniqueName="[OD_OOPL].[Option].[All]" allUniqueName="[OD_OOPL].[Option].[All]" dimensionUniqueName="[OD_OOPL]" displayFolder="" count="0" memberValueDatatype="130" unbalanced="0"/>
    <cacheHierarchy uniqueName="[OD_OOPL].[Details]" caption="Details" attribute="1" defaultMemberUniqueName="[OD_OOPL].[Details].[All]" allUniqueName="[OD_OOPL].[Details].[All]" dimensionUniqueName="[OD_OOPL]" displayFolder="" count="0" memberValueDatatype="130" unbalanced="0"/>
    <cacheHierarchy uniqueName="[OD_OOPL].[Insured person(s)]" caption="Insured person(s)" attribute="1" defaultMemberUniqueName="[OD_OOPL].[Insured person(s)].[All]" allUniqueName="[OD_OOPL].[Insured person(s)].[All]" dimensionUniqueName="[OD_OOPL]" displayFolder="" count="0" memberValueDatatype="130" unbalanced="0"/>
    <cacheHierarchy uniqueName="[OD_OOPL].[Amount/% to Pay]" caption="Amount/% to Pay" attribute="1" defaultMemberUniqueName="[OD_OOPL].[Amount/% to Pay].[All]" allUniqueName="[OD_OOPL].[Amount/% to Pay].[All]" dimensionUniqueName="[OD_OOPL]" displayFolder="" count="0" memberValueDatatype="20" unbalanced="0"/>
    <cacheHierarchy uniqueName="[PAY_FREQ].[Medical Plan]" caption="Medical Plan" attribute="1" defaultMemberUniqueName="[PAY_FREQ].[Medical Plan].[All]" allUniqueName="[PAY_FREQ].[Medical Plan].[All]" dimensionUniqueName="[PAY_FREQ]" displayFolder="" count="0" memberValueDatatype="130" unbalanced="0"/>
    <cacheHierarchy uniqueName="[PAY_FREQ].[Insured person(s)]" caption="Insured person(s)" attribute="1" defaultMemberUniqueName="[PAY_FREQ].[Insured person(s)].[All]" allUniqueName="[PAY_FREQ].[Insured person(s)].[All]" dimensionUniqueName="[PAY_FREQ]" displayFolder="" count="0" memberValueDatatype="130" unbalanced="0"/>
    <cacheHierarchy uniqueName="[PAY_FREQ].[Cost supported by:]" caption="Cost supported by:" attribute="1" defaultMemberUniqueName="[PAY_FREQ].[Cost supported by:].[All]" allUniqueName="[PAY_FREQ].[Cost supported by:].[All]" dimensionUniqueName="[PAY_FREQ]" displayFolder="" count="0" memberValueDatatype="130" unbalanced="0"/>
    <cacheHierarchy uniqueName="[PAY_FREQ].[Pay frequency]" caption="Pay frequency" attribute="1" defaultMemberUniqueName="[PAY_FREQ].[Pay frequency].[All]" allUniqueName="[PAY_FREQ].[Pay frequency].[All]" dimensionUniqueName="[PAY_FREQ]" displayFolder="" count="0" memberValueDatatype="130" unbalanced="0"/>
    <cacheHierarchy uniqueName="[PAY_FREQ].[Amount/% to Pay]" caption="Amount/% to Pay" attribute="1" defaultMemberUniqueName="[PAY_FREQ].[Amount/% to Pay].[All]" allUniqueName="[PAY_FREQ].[Amount/% to Pay].[All]" dimensionUniqueName="[PAY_FREQ]" displayFolder="" count="0" memberValueDatatype="20" unbalanced="0"/>
    <cacheHierarchy uniqueName="[SingleFamily].[Single/Family]" caption="Single/Family" attribute="1" defaultMemberUniqueName="[SingleFamily].[Single/Family].[All]" allUniqueName="[SingleFamily].[Single/Family].[All]" dimensionUniqueName="[SingleFamily]" displayFolder="" count="2" memberValueDatatype="130" unbalanced="0"/>
    <cacheHierarchy uniqueName="[Table1].[Medical Plan]" caption="Medical Plan" attribute="1" defaultMemberUniqueName="[Table1].[Medical Plan].[All]" allUniqueName="[Table1].[Medical Plan].[All]" dimensionUniqueName="[Table1]" displayFolder="" count="0" memberValueDatatype="130" unbalanced="0"/>
    <cacheHierarchy uniqueName="[Table1].[Option]" caption="Option" attribute="1" defaultMemberUniqueName="[Table1].[Option].[All]" allUniqueName="[Table1].[Option].[All]" dimensionUniqueName="[Table1]" displayFolder="" count="0" memberValueDatatype="130" unbalanced="0"/>
    <cacheHierarchy uniqueName="[Table1].[Details]" caption="Details" attribute="1" defaultMemberUniqueName="[Table1].[Details].[All]" allUniqueName="[Table1].[Details].[All]" dimensionUniqueName="[Table1]" displayFolder="" count="0" memberValueDatatype="130" unbalanced="0"/>
    <cacheHierarchy uniqueName="[Table1].[Single/Family]" caption="Single/Family" attribute="1" defaultMemberUniqueName="[Table1].[Single/Family].[All]" allUniqueName="[Table1].[Single/Family].[All]" dimensionUniqueName="[Table1]" displayFolder="" count="0" memberValueDatatype="130" unbalanced="0"/>
    <cacheHierarchy uniqueName="[Table1].[Amount/% to Pay]" caption="Amount/% to Pay" attribute="1" defaultMemberUniqueName="[Table1].[Amount/% to Pay].[All]" allUniqueName="[Table1].[Amount/% to Pay].[All]" dimensionUniqueName="[Table1]" displayFolder="" count="0" memberValueDatatype="130" unbalanced="0"/>
    <cacheHierarchy uniqueName="[Table2].[Medical Plan]" caption="Medical Plan" attribute="1" defaultMemberUniqueName="[Table2].[Medical Plan].[All]" allUniqueName="[Table2].[Medical Plan].[All]" dimensionUniqueName="[Table2]" displayFolder="" count="0" memberValueDatatype="130" unbalanced="0"/>
    <cacheHierarchy uniqueName="[Table2].[Option]" caption="Option" attribute="1" defaultMemberUniqueName="[Table2].[Option].[All]" allUniqueName="[Table2].[Option].[All]" dimensionUniqueName="[Table2]" displayFolder="" count="0" memberValueDatatype="130" unbalanced="0"/>
    <cacheHierarchy uniqueName="[Table2].[Details]" caption="Details" attribute="1" defaultMemberUniqueName="[Table2].[Details].[All]" allUniqueName="[Table2].[Details].[All]" dimensionUniqueName="[Table2]" displayFolder="" count="0" memberValueDatatype="130" unbalanced="0"/>
    <cacheHierarchy uniqueName="[Table2].[Single/Family]" caption="Single/Family" attribute="1" defaultMemberUniqueName="[Table2].[Single/Family].[All]" allUniqueName="[Table2].[Single/Family].[All]" dimensionUniqueName="[Table2]" displayFolder="" count="0" memberValueDatatype="130" unbalanced="0"/>
    <cacheHierarchy uniqueName="[Table2].[Amount/% to Pay]" caption="Amount/% to Pay" attribute="1" defaultMemberUniqueName="[Table2].[Amount/% to Pay].[All]" allUniqueName="[Table2].[Amount/% to Pay].[All]" dimensionUniqueName="[Table2]" displayFolder="" count="0" memberValueDatatype="20" unbalanced="0"/>
    <cacheHierarchy uniqueName="[Table5].[Medical Plan]" caption="Medical Plan" attribute="1" defaultMemberUniqueName="[Table5].[Medical Plan].[All]" allUniqueName="[Table5].[Medical Plan].[All]" dimensionUniqueName="[Table5]" displayFolder="" count="0" memberValueDatatype="130" unbalanced="0"/>
    <cacheHierarchy uniqueName="[Table5].[Medical Event]" caption="Medical Event" attribute="1" defaultMemberUniqueName="[Table5].[Medical Event].[All]" allUniqueName="[Table5].[Medical Event].[All]" dimensionUniqueName="[Table5]" displayFolder="" count="0" memberValueDatatype="130" unbalanced="0"/>
    <cacheHierarchy uniqueName="[Table5].[Common Medical Event]" caption="Common Medical Event" attribute="1" defaultMemberUniqueName="[Table5].[Common Medical Event].[All]" allUniqueName="[Table5].[Common Medical Event].[All]" dimensionUniqueName="[Table5]" displayFolder="" count="0" memberValueDatatype="130" unbalanced="0"/>
    <cacheHierarchy uniqueName="[Table5].[Services You May Need]" caption="Services You May Need" attribute="1" defaultMemberUniqueName="[Table5].[Services You May Need].[All]" allUniqueName="[Table5].[Services You May Need].[All]" dimensionUniqueName="[Table5]" displayFolder="" count="0" memberValueDatatype="130" unbalanced="0"/>
    <cacheHierarchy uniqueName="[Table5].[Option]" caption="Option" attribute="1" defaultMemberUniqueName="[Table5].[Option].[All]" allUniqueName="[Table5].[Option].[All]" dimensionUniqueName="[Table5]" displayFolder="" count="0" memberValueDatatype="130" unbalanced="0"/>
    <cacheHierarchy uniqueName="[Table5].[What You Will Pay Amount/%]" caption="What You Will Pay Amount/%" attribute="1" defaultMemberUniqueName="[Table5].[What You Will Pay Amount/%].[All]" allUniqueName="[Table5].[What You Will Pay Amount/%].[All]" dimensionUniqueName="[Table5]" displayFolder="" count="0" memberValueDatatype="130" unbalanced="0"/>
    <cacheHierarchy uniqueName="[Table5].[Details /Limitations, Exceptions, &amp; Other Important Information]" caption="Details /Limitations, Exceptions, &amp; Other Important Information" attribute="1" defaultMemberUniqueName="[Table5].[Details /Limitations, Exceptions, &amp; Other Important Information].[All]" allUniqueName="[Table5].[Details /Limitations, Exceptions, &amp; Other Important Information].[All]" dimensionUniqueName="[Table5]" displayFolder="" count="0" memberValueDatatype="130" unbalanced="0"/>
    <cacheHierarchy uniqueName="[Measures].[Count of Amount/% to Pay]" caption="Count of Amount/% to Pay" measure="1" displayFolder="" measureGroup="Table1" count="0">
      <extLst>
        <ext xmlns:x15="http://schemas.microsoft.com/office/spreadsheetml/2010/11/main" uri="{B97F6D7D-B522-45F9-BDA1-12C45D357490}">
          <x15:cacheHierarchy aggregatedColumn="28"/>
        </ext>
      </extLst>
    </cacheHierarchy>
    <cacheHierarchy uniqueName="[Measures].[Sum of Amount/% to Pay]" caption="Sum of Amount/% to Pay" measure="1" displayFolder="" measureGroup="Table2" count="0">
      <extLst>
        <ext xmlns:x15="http://schemas.microsoft.com/office/spreadsheetml/2010/11/main" uri="{B97F6D7D-B522-45F9-BDA1-12C45D357490}">
          <x15:cacheHierarchy aggregatedColumn="33"/>
        </ext>
      </extLst>
    </cacheHierarchy>
    <cacheHierarchy uniqueName="[Measures].[Sum of Amount/% to Pay 2]" caption="Sum of Amount/% to Pay 2" measure="1" displayFolder="" measureGroup="PAY_FREQ" count="0">
      <extLst>
        <ext xmlns:x15="http://schemas.microsoft.com/office/spreadsheetml/2010/11/main" uri="{B97F6D7D-B522-45F9-BDA1-12C45D357490}">
          <x15:cacheHierarchy aggregatedColumn="22"/>
        </ext>
      </extLst>
    </cacheHierarchy>
    <cacheHierarchy uniqueName="[Measures].[Sum of Amount/% to Pay 3]" caption="Sum of Amount/% to Pay 3" measure="1" displayFolder="" measureGroup="OD_OOPL" count="0">
      <extLst>
        <ext xmlns:x15="http://schemas.microsoft.com/office/spreadsheetml/2010/11/main" uri="{B97F6D7D-B522-45F9-BDA1-12C45D357490}">
          <x15:cacheHierarchy aggregatedColumn="17"/>
        </ext>
      </extLst>
    </cacheHierarchy>
    <cacheHierarchy uniqueName="[Measures].[Sum of What You Will Pay Amount/%]" caption="Sum of What You Will Pay Amount/%" measure="1" displayFolder="" measureGroup="ALL_COSTS_table" count="0">
      <extLst>
        <ext xmlns:x15="http://schemas.microsoft.com/office/spreadsheetml/2010/11/main" uri="{B97F6D7D-B522-45F9-BDA1-12C45D357490}">
          <x15:cacheHierarchy aggregatedColumn="4"/>
        </ext>
      </extLst>
    </cacheHierarchy>
    <cacheHierarchy uniqueName="[Measures].[Count of Details /Limitations, Exceptions, &amp; Other Important Information]" caption="Count of Details /Limitations, Exceptions, &amp; Other Important Information" measure="1" displayFolder="" measureGroup="ALL_COSTS_table" count="0">
      <extLst>
        <ext xmlns:x15="http://schemas.microsoft.com/office/spreadsheetml/2010/11/main" uri="{B97F6D7D-B522-45F9-BDA1-12C45D357490}">
          <x15:cacheHierarchy aggregatedColumn="5"/>
        </ext>
      </extLst>
    </cacheHierarchy>
    <cacheHierarchy uniqueName="[Measures].[Amount to pay]" caption="Amount to pay" measure="1" displayFolder="" measureGroup="Table1" count="0"/>
    <cacheHierarchy uniqueName="[Measures].[What you will Pay]" caption="What you will Pay" measure="1" displayFolder="" measureGroup="Table5" count="0"/>
    <cacheHierarchy uniqueName="[Measures].[Details]" caption="Details" measure="1" displayFolder="" measureGroup="Table5" count="0"/>
    <cacheHierarchy uniqueName="[Measures].[Details, limitations]" caption="Details, limitations" measure="1" displayFolder="" measureGroup="ALL_COSTS_table" count="0"/>
    <cacheHierarchy uniqueName="[Measures].[__XL_Count Table1]" caption="__XL_Count Table1" measure="1" displayFolder="" measureGroup="Table1" count="0" hidden="1"/>
    <cacheHierarchy uniqueName="[Measures].[__XL_Count Table5]" caption="__XL_Count Table5" measure="1" displayFolder="" measureGroup="Table5" count="0" hidden="1"/>
    <cacheHierarchy uniqueName="[Measures].[__XL_Count Table2]" caption="__XL_Count Table2" measure="1" displayFolder="" measureGroup="Table2" count="0" hidden="1"/>
    <cacheHierarchy uniqueName="[Measures].[__XL_Count SingleFamily]" caption="__XL_Count SingleFamily" measure="1" displayFolder="" measureGroup="SingleFamily" count="0" hidden="1"/>
    <cacheHierarchy uniqueName="[Measures].[__XL_Count annual_pay_amount]" caption="__XL_Count annual_pay_amount" measure="1" displayFolder="" measureGroup="annual_pay_amount" count="0" hidden="1"/>
    <cacheHierarchy uniqueName="[Measures].[__XL_Count Insured_persons]" caption="__XL_Count Insured_persons" measure="1" displayFolder="" measureGroup="Insured_persons" count="0" hidden="1"/>
    <cacheHierarchy uniqueName="[Measures].[__XL_Count PAY_FREQ]" caption="__XL_Count PAY_FREQ" measure="1" displayFolder="" measureGroup="PAY_FREQ" count="0" hidden="1"/>
    <cacheHierarchy uniqueName="[Measures].[__XL_Count OD_OOPL]" caption="__XL_Count OD_OOPL" measure="1" displayFolder="" measureGroup="OD_OOPL" count="0" hidden="1"/>
    <cacheHierarchy uniqueName="[Measures].[__XL_Count ALL_COSTS_table]" caption="__XL_Count ALL_COSTS_table" measure="1" displayFolder="" measureGroup="ALL_COSTS_table"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1212004760"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
  <r>
    <x v="0"/>
    <x v="0"/>
    <x v="0"/>
    <n v="44.08"/>
    <n v="21.33"/>
    <n v="11.44"/>
  </r>
  <r>
    <x v="1"/>
    <x v="0"/>
    <x v="0"/>
    <n v="106.67"/>
    <n v="57.65"/>
    <n v="29.12"/>
  </r>
  <r>
    <x v="2"/>
    <x v="0"/>
    <x v="0"/>
    <n v="89.44"/>
    <n v="46.29"/>
    <n v="24.4"/>
  </r>
  <r>
    <x v="3"/>
    <x v="0"/>
    <x v="0"/>
    <n v="161.33000000000001"/>
    <n v="88.85"/>
    <n v="42.1"/>
  </r>
  <r>
    <x v="0"/>
    <x v="0"/>
    <x v="1"/>
    <n v="88.16"/>
    <n v="42.66"/>
    <n v="22.87"/>
  </r>
  <r>
    <x v="1"/>
    <x v="0"/>
    <x v="1"/>
    <n v="213.36"/>
    <n v="115.32"/>
    <n v="58.23"/>
  </r>
  <r>
    <x v="2"/>
    <x v="0"/>
    <x v="1"/>
    <n v="178.89"/>
    <n v="92.58"/>
    <n v="48.79"/>
  </r>
  <r>
    <x v="3"/>
    <x v="0"/>
    <x v="1"/>
    <n v="322.64"/>
    <n v="177.7"/>
    <n v="84.2"/>
  </r>
  <r>
    <x v="0"/>
    <x v="0"/>
    <x v="2"/>
    <n v="2292"/>
    <n v="1109"/>
    <n v="595"/>
  </r>
  <r>
    <x v="1"/>
    <x v="0"/>
    <x v="2"/>
    <n v="5547"/>
    <n v="2998"/>
    <n v="1514"/>
  </r>
  <r>
    <x v="2"/>
    <x v="0"/>
    <x v="2"/>
    <n v="4651"/>
    <n v="2407"/>
    <n v="1269"/>
  </r>
  <r>
    <x v="3"/>
    <x v="0"/>
    <x v="2"/>
    <n v="8389"/>
    <n v="4620"/>
    <n v="2189"/>
  </r>
  <r>
    <x v="0"/>
    <x v="1"/>
    <x v="0"/>
    <n v="202.5"/>
    <n v="202.5"/>
    <n v="211.6"/>
  </r>
  <r>
    <x v="1"/>
    <x v="1"/>
    <x v="0"/>
    <n v="424.62"/>
    <n v="424.62"/>
    <n v="451.46"/>
  </r>
  <r>
    <x v="2"/>
    <x v="1"/>
    <x v="0"/>
    <n v="378.31"/>
    <n v="378.31"/>
    <n v="398.69"/>
  </r>
  <r>
    <x v="3"/>
    <x v="1"/>
    <x v="0"/>
    <n v="624.1"/>
    <n v="624.1"/>
    <n v="668.33"/>
  </r>
  <r>
    <x v="0"/>
    <x v="1"/>
    <x v="1"/>
    <n v="405"/>
    <n v="405"/>
    <n v="423.2"/>
  </r>
  <r>
    <x v="1"/>
    <x v="1"/>
    <x v="1"/>
    <n v="849.24"/>
    <n v="849.24"/>
    <n v="902.92"/>
  </r>
  <r>
    <x v="2"/>
    <x v="1"/>
    <x v="1"/>
    <n v="756.62"/>
    <n v="756.62"/>
    <n v="797.38"/>
  </r>
  <r>
    <x v="3"/>
    <x v="1"/>
    <x v="1"/>
    <n v="1248.2"/>
    <n v="1248.2"/>
    <n v="1336.66"/>
  </r>
  <r>
    <x v="0"/>
    <x v="1"/>
    <x v="2"/>
    <n v="10530"/>
    <n v="10530"/>
    <n v="11003.199999999999"/>
  </r>
  <r>
    <x v="1"/>
    <x v="1"/>
    <x v="2"/>
    <n v="22080.240000000002"/>
    <n v="22080.240000000002"/>
    <n v="23475.919999999998"/>
  </r>
  <r>
    <x v="2"/>
    <x v="1"/>
    <x v="2"/>
    <n v="19672.12"/>
    <n v="19672.12"/>
    <n v="20731.88"/>
  </r>
  <r>
    <x v="3"/>
    <x v="1"/>
    <x v="2"/>
    <n v="32453.200000000001"/>
    <n v="32453.200000000001"/>
    <n v="34753.160000000003"/>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x v="0"/>
    <s v="Prescrition Drug"/>
    <x v="0"/>
    <s v="Employee/Family"/>
    <n v="0.2"/>
  </r>
  <r>
    <x v="0"/>
    <s v="Prescrition Drug"/>
    <x v="1"/>
    <s v="Employee/Family"/>
    <n v="0.2"/>
  </r>
  <r>
    <x v="0"/>
    <s v="Prescrition Drug"/>
    <x v="2"/>
    <s v="Employee/Family"/>
    <n v="0.2"/>
  </r>
  <r>
    <x v="0"/>
    <s v="Prescrition Drug"/>
    <x v="3"/>
    <s v="Employee/Family"/>
    <n v="0.2"/>
  </r>
  <r>
    <x v="0"/>
    <s v="Prescrition Drug"/>
    <x v="4"/>
    <s v="Employee/Family"/>
    <n v="0.2"/>
  </r>
  <r>
    <x v="0"/>
    <s v="Prescrition Drug"/>
    <x v="5"/>
    <s v="Employee/Family"/>
    <n v="0.2"/>
  </r>
  <r>
    <x v="0"/>
    <s v="Prescrition Drug"/>
    <x v="6"/>
    <s v="Employee/Family"/>
    <n v="0.80600000000000005"/>
  </r>
  <r>
    <x v="1"/>
    <s v="Prescrition Drug"/>
    <x v="0"/>
    <s v="Employee/Family"/>
    <n v="0.1"/>
  </r>
  <r>
    <x v="1"/>
    <s v="Prescrition Drug"/>
    <x v="1"/>
    <s v="Employee/Family"/>
    <n v="0.2"/>
  </r>
  <r>
    <x v="1"/>
    <s v="Prescrition Drug"/>
    <x v="2"/>
    <s v="Employee/Family"/>
    <n v="0.3"/>
  </r>
  <r>
    <x v="1"/>
    <s v="Prescrition Drug"/>
    <x v="3"/>
    <s v="Employee/Family"/>
    <n v="0.1"/>
  </r>
  <r>
    <x v="1"/>
    <s v="Prescrition Drug"/>
    <x v="4"/>
    <s v="Employee/Family"/>
    <n v="0.2"/>
  </r>
  <r>
    <x v="1"/>
    <s v="Prescrition Drug"/>
    <x v="5"/>
    <s v="Employee/Family"/>
    <n v="0.3"/>
  </r>
  <r>
    <x v="1"/>
    <s v="Prescrition Drug"/>
    <x v="6"/>
    <s v="Employee/Family"/>
    <n v="0.80300000000000005"/>
  </r>
  <r>
    <x v="2"/>
    <s v="Prescrition Drug"/>
    <x v="0"/>
    <s v="Employee/Family"/>
    <n v="10"/>
  </r>
  <r>
    <x v="2"/>
    <s v="Prescrition Drug"/>
    <x v="1"/>
    <s v="Employee/Family"/>
    <n v="30"/>
  </r>
  <r>
    <x v="2"/>
    <s v="Prescrition Drug"/>
    <x v="2"/>
    <s v="Employee/Family"/>
    <n v="50"/>
  </r>
  <r>
    <x v="2"/>
    <s v="Prescrition Drug"/>
    <x v="3"/>
    <s v="Employee/Family"/>
    <n v="20"/>
  </r>
  <r>
    <x v="2"/>
    <s v="Prescrition Drug"/>
    <x v="4"/>
    <s v="Employee/Family"/>
    <n v="65"/>
  </r>
  <r>
    <x v="2"/>
    <s v="Prescrition Drug"/>
    <x v="5"/>
    <s v="Employee/Family"/>
    <n v="110"/>
  </r>
  <r>
    <x v="2"/>
    <s v="Prescrition Drug"/>
    <x v="6"/>
    <s v="Employee/Family"/>
    <n v="0.8880000000000000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78581C2-ACED-4B6A-AB56-B1292FCFF0A4}" name="PivotTable6" cacheId="1"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location ref="G63:J71" firstHeaderRow="1" firstDataRow="2" firstDataCol="1"/>
  <pivotFields count="5">
    <pivotField axis="axisCol" showAll="0">
      <items count="9">
        <item m="1" x="3"/>
        <item m="1" x="5"/>
        <item m="1" x="6"/>
        <item m="1" x="4"/>
        <item m="1" x="7"/>
        <item x="0"/>
        <item x="1"/>
        <item x="2"/>
        <item t="default"/>
      </items>
    </pivotField>
    <pivotField showAll="0"/>
    <pivotField axis="axisRow" showAll="0">
      <items count="8">
        <item x="6"/>
        <item x="4"/>
        <item x="5"/>
        <item x="3"/>
        <item x="1"/>
        <item x="2"/>
        <item x="0"/>
        <item t="default"/>
      </items>
    </pivotField>
    <pivotField showAll="0"/>
    <pivotField dataField="1" showAll="0"/>
  </pivotFields>
  <rowFields count="1">
    <field x="2"/>
  </rowFields>
  <rowItems count="7">
    <i>
      <x/>
    </i>
    <i>
      <x v="1"/>
    </i>
    <i>
      <x v="2"/>
    </i>
    <i>
      <x v="3"/>
    </i>
    <i>
      <x v="4"/>
    </i>
    <i>
      <x v="5"/>
    </i>
    <i>
      <x v="6"/>
    </i>
  </rowItems>
  <colFields count="1">
    <field x="0"/>
  </colFields>
  <colItems count="3">
    <i>
      <x v="5"/>
    </i>
    <i>
      <x v="6"/>
    </i>
    <i>
      <x v="7"/>
    </i>
  </colItems>
  <dataFields count="1">
    <dataField name="Sum of Amount/% to Pay"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F28FCAF-F713-4D91-9A6C-A4693A695BAD}" name="amounts deduct" cacheId="5" applyNumberFormats="0" applyBorderFormats="0" applyFontFormats="0" applyPatternFormats="0" applyAlignmentFormats="0" applyWidthHeightFormats="1" dataCaption="Values" updatedVersion="8" minRefreshableVersion="3" useAutoFormatting="1" subtotalHiddenItems="1" rowGrandTotals="0" colGrandTotals="0" itemPrintTitles="1" createdVersion="8" indent="0" outline="1" outlineData="1" multipleFieldFilters="0" chartFormat="19">
  <location ref="A14:G18" firstHeaderRow="1" firstDataRow="3" firstDataCol="1"/>
  <pivotFields count="5">
    <pivotField dataField="1" subtotalTop="0" showAll="0" defaultSubtotal="0"/>
    <pivotField axis="axisCol" allDrilled="1" subtotalTop="0" showAll="0" dataSourceSort="1" defaultSubtotal="0" defaultAttributeDrillState="1">
      <items count="3">
        <item x="0"/>
        <item x="1"/>
        <item x="2"/>
      </items>
    </pivotField>
    <pivotField axis="axisCol" allDrilled="1" subtotalTop="0" showAll="0" dataSourceSort="1" defaultSubtotal="0" defaultAttributeDrillState="1">
      <items count="2">
        <item x="0"/>
        <item x="1"/>
      </items>
    </pivotField>
    <pivotField axis="axisRow" allDrilled="1" subtotalTop="0" showAll="0" sortType="descending" defaultSubtotal="0" defaultAttributeDrillState="1">
      <items count="2">
        <item x="1"/>
        <item x="0"/>
      </items>
    </pivotField>
    <pivotField allDrilled="1" subtotalTop="0" showAll="0" dataSourceSort="1" defaultSubtotal="0" defaultAttributeDrillState="1"/>
  </pivotFields>
  <rowFields count="1">
    <field x="3"/>
  </rowFields>
  <rowItems count="2">
    <i>
      <x/>
    </i>
    <i>
      <x v="1"/>
    </i>
  </rowItems>
  <colFields count="2">
    <field x="1"/>
    <field x="2"/>
  </colFields>
  <colItems count="6">
    <i>
      <x/>
      <x/>
    </i>
    <i r="1">
      <x v="1"/>
    </i>
    <i>
      <x v="1"/>
      <x/>
    </i>
    <i r="1">
      <x v="1"/>
    </i>
    <i>
      <x v="2"/>
      <x/>
    </i>
    <i r="1">
      <x v="1"/>
    </i>
  </colItems>
  <dataFields count="1">
    <dataField name="Sum of Amount/% to Pay" fld="0" baseField="3" baseItem="1" numFmtId="165"/>
  </dataFields>
  <chartFormats count="9">
    <chartFormat chart="0" format="0" series="1">
      <pivotArea type="data" outline="0" fieldPosition="0">
        <references count="3">
          <reference field="4294967294" count="1" selected="0">
            <x v="0"/>
          </reference>
          <reference field="1" count="1" selected="0">
            <x v="0"/>
          </reference>
          <reference field="2" count="1" selected="0">
            <x v="0"/>
          </reference>
        </references>
      </pivotArea>
    </chartFormat>
    <chartFormat chart="0" format="1" series="1">
      <pivotArea type="data" outline="0" fieldPosition="0">
        <references count="3">
          <reference field="4294967294" count="1" selected="0">
            <x v="0"/>
          </reference>
          <reference field="1" count="1" selected="0">
            <x v="0"/>
          </reference>
          <reference field="2" count="1" selected="0">
            <x v="1"/>
          </reference>
        </references>
      </pivotArea>
    </chartFormat>
    <chartFormat chart="0" format="2" series="1">
      <pivotArea type="data" outline="0" fieldPosition="0">
        <references count="3">
          <reference field="4294967294" count="1" selected="0">
            <x v="0"/>
          </reference>
          <reference field="1" count="1" selected="0">
            <x v="1"/>
          </reference>
          <reference field="2" count="1" selected="0">
            <x v="0"/>
          </reference>
        </references>
      </pivotArea>
    </chartFormat>
    <chartFormat chart="0" format="3" series="1">
      <pivotArea type="data" outline="0" fieldPosition="0">
        <references count="3">
          <reference field="4294967294" count="1" selected="0">
            <x v="0"/>
          </reference>
          <reference field="1" count="1" selected="0">
            <x v="1"/>
          </reference>
          <reference field="2" count="1" selected="0">
            <x v="1"/>
          </reference>
        </references>
      </pivotArea>
    </chartFormat>
    <chartFormat chart="0" format="4" series="1">
      <pivotArea type="data" outline="0" fieldPosition="0">
        <references count="3">
          <reference field="4294967294" count="1" selected="0">
            <x v="0"/>
          </reference>
          <reference field="1" count="1" selected="0">
            <x v="2"/>
          </reference>
          <reference field="2" count="1" selected="0">
            <x v="0"/>
          </reference>
        </references>
      </pivotArea>
    </chartFormat>
    <chartFormat chart="0" format="5" series="1">
      <pivotArea type="data" outline="0" fieldPosition="0">
        <references count="3">
          <reference field="4294967294" count="1" selected="0">
            <x v="0"/>
          </reference>
          <reference field="1" count="1" selected="0">
            <x v="2"/>
          </reference>
          <reference field="2" count="1" selected="0">
            <x v="1"/>
          </reference>
        </references>
      </pivotArea>
    </chartFormat>
    <chartFormat chart="0" format="6" series="1">
      <pivotArea type="data" outline="0" fieldPosition="0">
        <references count="2">
          <reference field="4294967294" count="1" selected="0">
            <x v="0"/>
          </reference>
          <reference field="3" count="1" selected="0">
            <x v="0"/>
          </reference>
        </references>
      </pivotArea>
    </chartFormat>
    <chartFormat chart="0" format="7" series="1">
      <pivotArea type="data" outline="0" fieldPosition="0">
        <references count="2">
          <reference field="4294967294" count="1" selected="0">
            <x v="0"/>
          </reference>
          <reference field="3" count="1" selected="0">
            <x v="1"/>
          </reference>
        </references>
      </pivotArea>
    </chartFormat>
    <chartFormat chart="0" format="8" series="1">
      <pivotArea type="data" outline="0" fieldPosition="0">
        <references count="2">
          <reference field="4294967294" count="1" selected="0">
            <x v="0"/>
          </reference>
          <reference field="1" count="1" selected="0">
            <x v="2"/>
          </reference>
        </references>
      </pivotArea>
    </chartFormat>
  </chartFormats>
  <pivotHierarchies count="6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SingleFamily].[Single/Family].&amp;[Employee]"/>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31"/>
  </rowHierarchiesUsage>
  <colHierarchiesUsage count="2">
    <colHierarchyUsage hierarchyUsage="29"/>
    <colHierarchyUsage hierarchyUsage="30"/>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2]"/>
        <x15:activeTabTopLevelEntity name="[SingleFamily]"/>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75E91AE-DD99-422E-B068-99D0E0DDF0A6}" name="details amount" cacheId="4" applyNumberFormats="0" applyBorderFormats="0" applyFontFormats="0" applyPatternFormats="0" applyAlignmentFormats="0" applyWidthHeightFormats="1" dataCaption="Values" updatedVersion="8" minRefreshableVersion="3" useAutoFormatting="1" subtotalHiddenItems="1" rowGrandTotals="0" colGrandTotals="0" itemPrintTitles="1" createdVersion="8" indent="0" outline="1" outlineData="1" multipleFieldFilters="0">
  <location ref="A3:G10" firstHeaderRow="1" firstDataRow="3" firstDataCol="1"/>
  <pivotFields count="5">
    <pivotField dataField="1" subtotalTop="0" showAll="0" defaultSubtotal="0"/>
    <pivotField axis="axisCol" allDrilled="1" subtotalTop="0" showAll="0" dataSourceSort="1" defaultSubtotal="0" defaultAttributeDrillState="1">
      <items count="3">
        <item x="0"/>
        <item x="1"/>
        <item x="2"/>
      </items>
    </pivotField>
    <pivotField axis="axisCol" allDrilled="1" subtotalTop="0" showAll="0" dataSourceSort="1" defaultSubtotal="0" defaultAttributeDrillState="1">
      <items count="2">
        <item x="0"/>
        <item x="1"/>
      </items>
    </pivotField>
    <pivotField axis="axisRow" allDrilled="1" subtotalTop="0" showAll="0" dataSourceSort="1" defaultSubtotal="0" defaultAttributeDrillState="1">
      <items count="5">
        <item x="0"/>
        <item x="1"/>
        <item x="2"/>
        <item x="3"/>
        <item x="4"/>
      </items>
    </pivotField>
    <pivotField allDrilled="1" subtotalTop="0" showAll="0" dataSourceSort="1" defaultSubtotal="0" defaultAttributeDrillState="1"/>
  </pivotFields>
  <rowFields count="1">
    <field x="3"/>
  </rowFields>
  <rowItems count="5">
    <i>
      <x/>
    </i>
    <i>
      <x v="1"/>
    </i>
    <i>
      <x v="2"/>
    </i>
    <i>
      <x v="3"/>
    </i>
    <i>
      <x v="4"/>
    </i>
  </rowItems>
  <colFields count="2">
    <field x="1"/>
    <field x="2"/>
  </colFields>
  <colItems count="6">
    <i>
      <x/>
      <x/>
    </i>
    <i r="1">
      <x v="1"/>
    </i>
    <i>
      <x v="1"/>
      <x/>
    </i>
    <i r="1">
      <x v="1"/>
    </i>
    <i>
      <x v="2"/>
      <x/>
    </i>
    <i r="1">
      <x v="1"/>
    </i>
  </colItems>
  <dataFields count="1">
    <dataField fld="0" subtotal="count" baseField="0" baseItem="0"/>
  </dataFields>
  <pivotHierarchies count="6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SingleFamily].[Single/Family].&amp;[Employee]"/>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6"/>
  </rowHierarchiesUsage>
  <colHierarchiesUsage count="2">
    <colHierarchyUsage hierarchyUsage="24"/>
    <colHierarchyUsage hierarchyUsage="2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Match your Benefit Plan_2025.xlsx!Table1">
        <x15:activeTabTopLevelEntity name="[Table1]"/>
        <x15:activeTabTopLevelEntity name="[SingleFamily]"/>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2B8F1DAC-05D6-45BE-B718-1FC9A1F28AC6}" name="PivotTable4" cacheId="21" applyNumberFormats="0" applyBorderFormats="0" applyFontFormats="0" applyPatternFormats="0" applyAlignmentFormats="0" applyWidthHeightFormats="1" dataCaption="Values" updatedVersion="8" minRefreshableVersion="3" useAutoFormatting="1" subtotalHiddenItems="1" rowGrandTotals="0" colGrandTotals="0" itemPrintTitles="1" createdVersion="8" indent="0" outline="1" outlineData="1" multipleFieldFilters="0">
  <location ref="O4:U40" firstHeaderRow="1" firstDataRow="3" firstDataCol="1"/>
  <pivotFields count="7">
    <pivotField axis="axisCol" allDrilled="1" subtotalTop="0" showAll="0" dataSourceSort="1" defaultSubtotal="0" defaultAttributeDrillState="1">
      <items count="3">
        <item x="0"/>
        <item x="1"/>
        <item x="2"/>
      </items>
    </pivotField>
    <pivotField dataField="1" subtotalTop="0" showAll="0" defaultSubtotal="0"/>
    <pivotField axis="axisRow" allDrilled="1" subtotalTop="0" showAll="0" dataSourceSort="1" defaultSubtotal="0" defaultAttributeDrillState="1">
      <items count="9">
        <item x="0"/>
        <item x="1"/>
        <item x="2"/>
        <item x="3"/>
        <item x="4"/>
        <item x="5"/>
        <item x="6"/>
        <item x="7"/>
        <item x="8"/>
      </items>
    </pivotField>
    <pivotField axis="axisRow" allDrilled="1" subtotalTop="0" showAll="0" dataSourceSort="1" defaultSubtotal="0" defaultAttributeDrillState="1">
      <items count="24">
        <item x="0"/>
        <item x="1"/>
        <item x="2"/>
        <item x="3"/>
        <item x="4"/>
        <item x="5"/>
        <item x="6"/>
        <item x="7"/>
        <item x="8"/>
        <item x="9"/>
        <item x="10"/>
        <item x="11"/>
        <item x="12"/>
        <item x="13"/>
        <item x="14"/>
        <item x="15"/>
        <item x="16"/>
        <item x="17"/>
        <item x="18"/>
        <item x="19"/>
        <item x="20"/>
        <item x="21"/>
        <item x="22"/>
        <item x="23"/>
      </items>
    </pivotField>
    <pivotField dataField="1" subtotalTop="0" showAll="0" defaultSubtotal="0"/>
    <pivotField allDrilled="1" subtotalTop="0" showAll="0" dataSourceSort="1" defaultSubtotal="0" defaultAttributeDrillState="1"/>
    <pivotField allDrilled="1" subtotalTop="0" showAll="0" dataSourceSort="1" defaultSubtotal="0" defaultAttributeDrillState="1"/>
  </pivotFields>
  <rowFields count="2">
    <field x="2"/>
    <field x="3"/>
  </rowFields>
  <rowItems count="34">
    <i>
      <x/>
    </i>
    <i r="1">
      <x/>
    </i>
    <i>
      <x v="1"/>
    </i>
    <i r="1">
      <x v="1"/>
    </i>
    <i r="1">
      <x v="2"/>
    </i>
    <i>
      <x v="2"/>
    </i>
    <i r="1">
      <x v="3"/>
    </i>
    <i r="1">
      <x v="4"/>
    </i>
    <i r="1">
      <x v="5"/>
    </i>
    <i>
      <x v="3"/>
    </i>
    <i r="1">
      <x v="6"/>
    </i>
    <i r="1">
      <x v="7"/>
    </i>
    <i r="1">
      <x v="8"/>
    </i>
    <i>
      <x v="4"/>
    </i>
    <i r="1">
      <x v="9"/>
    </i>
    <i r="1">
      <x v="10"/>
    </i>
    <i>
      <x v="5"/>
    </i>
    <i r="1">
      <x v="11"/>
    </i>
    <i r="1">
      <x v="12"/>
    </i>
    <i r="1">
      <x v="13"/>
    </i>
    <i>
      <x v="6"/>
    </i>
    <i r="1">
      <x v="14"/>
    </i>
    <i r="1">
      <x v="15"/>
    </i>
    <i r="1">
      <x v="16"/>
    </i>
    <i>
      <x v="7"/>
    </i>
    <i r="1">
      <x v="17"/>
    </i>
    <i r="1">
      <x v="18"/>
    </i>
    <i r="1">
      <x v="19"/>
    </i>
    <i r="1">
      <x v="20"/>
    </i>
    <i r="1">
      <x v="21"/>
    </i>
    <i r="1">
      <x v="22"/>
    </i>
    <i>
      <x v="8"/>
    </i>
    <i r="1">
      <x v="23"/>
    </i>
    <i r="1">
      <x v="10"/>
    </i>
  </rowItems>
  <colFields count="2">
    <field x="0"/>
    <field x="-2"/>
  </colFields>
  <colItems count="6">
    <i>
      <x/>
      <x/>
    </i>
    <i r="1" i="1">
      <x v="1"/>
    </i>
    <i>
      <x v="1"/>
      <x/>
    </i>
    <i r="1" i="1">
      <x v="1"/>
    </i>
    <i>
      <x v="2"/>
      <x/>
    </i>
    <i r="1" i="1">
      <x v="1"/>
    </i>
  </colItems>
  <dataFields count="2">
    <dataField name="Sum of What You Will Pay Amount/%" fld="1" baseField="3" baseItem="0" numFmtId="9"/>
    <dataField fld="4" subtotal="count" baseField="0" baseItem="0"/>
  </dataFields>
  <pivotHierarchies count="6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OD_OOPL].[Option].&amp;[In-Network-Providers]"/>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Table5].[Option].&amp;[In-Network-Providers (You will pay the least)]"/>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1"/>
    <rowHierarchyUsage hierarchyUsage="2"/>
  </rowHierarchiesUsage>
  <colHierarchiesUsage count="2">
    <colHierarchyUsage hierarchyUsage="0"/>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Match your Benefit Plan_2025 (version 1) (version 1).xlsx!ALL_COSTS_table">
        <x15:activeTabTopLevelEntity name="[ALL_COSTS_table]"/>
        <x15:activeTabTopLevelEntity name="[Table5]"/>
        <x15:activeTabTopLevelEntity name="[OD_OOPL]"/>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C95D97D8-F1A8-404E-BB59-1C08F73B78F2}" name="PivotTable2" cacheId="2" applyNumberFormats="0" applyBorderFormats="0" applyFontFormats="0" applyPatternFormats="0" applyAlignmentFormats="0" applyWidthHeightFormats="1" dataCaption="Values" updatedVersion="8" minRefreshableVersion="3" useAutoFormatting="1" subtotalHiddenItems="1" rowGrandTotals="0" colGrandTotals="0" itemPrintTitles="1" createdVersion="8" indent="0" outline="1" outlineData="1" multipleFieldFilters="0">
  <location ref="H4:K7" firstHeaderRow="1" firstDataRow="2" firstDataCol="1"/>
  <pivotFields count="5">
    <pivotField axis="axisCol" allDrilled="1" subtotalTop="0" showAll="0" dataSourceSort="1" defaultSubtotal="0" defaultAttributeDrillState="1">
      <items count="3">
        <item x="0"/>
        <item x="1"/>
        <item x="2"/>
      </items>
    </pivotField>
    <pivotField dataField="1" subtotalTop="0" showAll="0" defaultSubtotal="0"/>
    <pivotField axis="axisRow" allDrilled="1" subtotalTop="0" showAll="0" sortType="descending" defaultSubtotal="0" defaultAttributeDrillState="1">
      <items count="2">
        <item x="1"/>
        <item x="0"/>
      </items>
    </pivotField>
    <pivotField allDrilled="1" subtotalTop="0" showAll="0" dataSourceSort="1" defaultSubtotal="0" defaultAttributeDrillState="1"/>
    <pivotField allDrilled="1" subtotalTop="0" showAll="0" dataSourceSort="1" defaultSubtotal="0" defaultAttributeDrillState="1"/>
  </pivotFields>
  <rowFields count="1">
    <field x="2"/>
  </rowFields>
  <rowItems count="2">
    <i>
      <x/>
    </i>
    <i>
      <x v="1"/>
    </i>
  </rowItems>
  <colFields count="1">
    <field x="0"/>
  </colFields>
  <colItems count="3">
    <i>
      <x/>
    </i>
    <i>
      <x v="1"/>
    </i>
    <i>
      <x v="2"/>
    </i>
  </colItems>
  <dataFields count="1">
    <dataField name="Sum of Amount/% to Pay" fld="1" baseField="2" baseItem="0" numFmtId="165"/>
  </dataFields>
  <pivotHierarchies count="6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Insured_persons].[Insured person(s)].&amp;[Employee]"/>
      </members>
    </pivotHierarchy>
    <pivotHierarchy dragToData="1"/>
    <pivotHierarchy multipleItemSelectionAllowed="1" dragToData="1">
      <members count="1" level="1">
        <member name="[OD_OOPL].[Option].&amp;[In-Network-Providers]"/>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5"/>
  </rowHierarchiesUsage>
  <colHierarchiesUsage count="1">
    <colHierarchyUsage hierarchyUsage="13"/>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OD_OOPL]"/>
        <x15:activeTabTopLevelEntity name="[Insured_person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31AE799E-ECE1-4228-8B43-7BCF18C1C974}" name="PivotTable1" cacheId="3" applyNumberFormats="0" applyBorderFormats="0" applyFontFormats="0" applyPatternFormats="0" applyAlignmentFormats="0" applyWidthHeightFormats="1" dataCaption="Values" updatedVersion="8" minRefreshableVersion="3" useAutoFormatting="1" subtotalHiddenItems="1" colGrandTotals="0" itemPrintTitles="1" createdVersion="8" indent="0" outline="1" outlineData="1" multipleFieldFilters="0">
  <location ref="A3:D5" firstHeaderRow="1" firstDataRow="2" firstDataCol="1"/>
  <pivotFields count="3">
    <pivotField axis="axisCol" allDrilled="1" subtotalTop="0" showAll="0" dataSourceSort="1" defaultSubtotal="0" defaultAttributeDrillState="1">
      <items count="3">
        <item x="0"/>
        <item x="1"/>
        <item x="2"/>
      </items>
    </pivotField>
    <pivotField dataField="1" subtotalTop="0" showAll="0" defaultSubtotal="0"/>
    <pivotField allDrilled="1" subtotalTop="0" showAll="0" dataSourceSort="1" defaultSubtotal="0" defaultAttributeDrillState="1"/>
  </pivotFields>
  <rowItems count="1">
    <i/>
  </rowItems>
  <colFields count="1">
    <field x="0"/>
  </colFields>
  <colItems count="3">
    <i>
      <x/>
    </i>
    <i>
      <x v="1"/>
    </i>
    <i>
      <x v="2"/>
    </i>
  </colItems>
  <dataFields count="1">
    <dataField name="Employee Annual Cost" fld="1" baseField="0" baseItem="0" numFmtId="165"/>
  </dataFields>
  <pivotHierarchies count="6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Insured_persons].[Insured person(s)].&amp;[Employee]"/>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colHierarchiesUsage count="1">
    <colHierarchyUsage hierarchyUsage="18"/>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PAY_FREQ]"/>
        <x15:activeTabTopLevelEntity name="[Insured_persons]"/>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F93A399-2960-4CA2-B2A2-60957515F56D}" name="PivotTable13" cacheId="18" applyNumberFormats="0" applyBorderFormats="0" applyFontFormats="0" applyPatternFormats="0" applyAlignmentFormats="0" applyWidthHeightFormats="1" dataCaption="Values" updatedVersion="8" minRefreshableVersion="3" useAutoFormatting="1" subtotalHiddenItems="1" rowGrandTotals="0" colGrandTotals="0" itemPrintTitles="1" createdVersion="8" indent="0" outline="1" outlineData="1" multipleFieldFilters="0">
  <location ref="A3:G7" firstHeaderRow="1" firstDataRow="3" firstDataCol="1"/>
  <pivotFields count="7">
    <pivotField axis="axisCol" allDrilled="1" subtotalTop="0" showAll="0" dataSourceSort="1" defaultSubtotal="0" defaultAttributeDrillState="1">
      <items count="3">
        <item x="0"/>
        <item x="1"/>
        <item x="2"/>
      </items>
    </pivotField>
    <pivotField axis="axisRow" allDrilled="1" subtotalTop="0" showAll="0" dataSourceSort="1" defaultSubtotal="0" defaultAttributeDrillState="1">
      <items count="2">
        <item x="0"/>
        <item x="1"/>
      </items>
    </pivotField>
    <pivotField dataField="1" subtotalTop="0" showAll="0" defaultSubtotal="0"/>
    <pivotField dataField="1" subtotalTop="0" showAll="0" defaultSubtotal="0"/>
    <pivotField allDrilled="1" subtotalTop="0" showAll="0" dataSourceSort="1" defaultSubtotal="0" defaultAttributeDrillState="1"/>
    <pivotField allDrilled="1" subtotalTop="0" showAll="0" dataSourceSort="1" defaultSubtotal="0" defaultAttributeDrillState="1"/>
    <pivotField allDrilled="1" subtotalTop="0" showAll="0" dataSourceSort="1" defaultSubtotal="0" defaultAttributeDrillState="1"/>
  </pivotFields>
  <rowFields count="1">
    <field x="1"/>
  </rowFields>
  <rowItems count="2">
    <i>
      <x/>
    </i>
    <i>
      <x v="1"/>
    </i>
  </rowItems>
  <colFields count="2">
    <field x="0"/>
    <field x="-2"/>
  </colFields>
  <colItems count="6">
    <i>
      <x/>
      <x/>
    </i>
    <i r="1" i="1">
      <x v="1"/>
    </i>
    <i>
      <x v="1"/>
      <x/>
    </i>
    <i r="1" i="1">
      <x v="1"/>
    </i>
    <i>
      <x v="2"/>
      <x/>
    </i>
    <i r="1" i="1">
      <x v="1"/>
    </i>
  </colItems>
  <dataFields count="2">
    <dataField fld="2" subtotal="count" baseField="0" baseItem="0"/>
    <dataField fld="3" subtotal="count" baseField="0" baseItem="0"/>
  </dataFields>
  <formats count="6">
    <format dxfId="33">
      <pivotArea field="-2" type="button" dataOnly="0" labelOnly="1" outline="0" axis="axisCol" fieldPosition="1"/>
    </format>
    <format dxfId="32">
      <pivotArea outline="0" collapsedLevelsAreSubtotals="1" fieldPosition="0"/>
    </format>
    <format dxfId="31">
      <pivotArea type="origin" dataOnly="0" labelOnly="1" outline="0" offset="A2" fieldPosition="0"/>
    </format>
    <format dxfId="30">
      <pivotArea field="1" type="button" dataOnly="0" labelOnly="1" outline="0" axis="axisRow" fieldPosition="0"/>
    </format>
    <format dxfId="29">
      <pivotArea dataOnly="0" labelOnly="1" fieldPosition="0">
        <references count="1">
          <reference field="1" count="0"/>
        </references>
      </pivotArea>
    </format>
    <format dxfId="28">
      <pivotArea dataOnly="0" labelOnly="1" fieldPosition="0">
        <references count="1">
          <reference field="0" count="0"/>
        </references>
      </pivotArea>
    </format>
  </formats>
  <pivotHierarchies count="6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Table1].[Single/Family].&amp;[Family]"/>
      </members>
    </pivotHierarchy>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Table5].[Medical Event].&amp;[Medical Tests]"/>
      </members>
    </pivotHierarchy>
    <pivotHierarchy dragToData="1"/>
    <pivotHierarchy dragToData="1"/>
    <pivotHierarchy multipleItemSelectionAllowed="1" dragToData="1">
      <members count="1" level="1">
        <member name="[Table5].[Option].&amp;[In-Network-Providers (You will pay the least)]"/>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37"/>
  </rowHierarchiesUsage>
  <colHierarchiesUsage count="2">
    <colHierarchyUsage hierarchyUsage="34"/>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Match your Benefit Plan_2025.xlsx!Table5">
        <x15:activeTabTopLevelEntity name="[Table5]"/>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9F450809-8E2F-4EF6-A29E-863AFF54CDE3}" name="PivotTable8" cacheId="0" dataOnRows="1" applyNumberFormats="0" applyBorderFormats="0" applyFontFormats="0" applyPatternFormats="0" applyAlignmentFormats="0" applyWidthHeightFormats="1" dataCaption="Values" updatedVersion="8" minRefreshableVersion="3" useAutoFormatting="1" rowGrandTotals="0" colGrandTotals="0" itemPrintTitles="1" createdVersion="8" indent="0" outline="1" outlineData="1" multipleFieldFilters="0" chartFormat="7">
  <location ref="I1:K5" firstHeaderRow="1" firstDataRow="2" firstDataCol="1"/>
  <pivotFields count="6">
    <pivotField showAll="0">
      <items count="5">
        <item h="1" x="0"/>
        <item x="2"/>
        <item h="1" x="3"/>
        <item h="1" x="1"/>
        <item t="default"/>
      </items>
    </pivotField>
    <pivotField axis="axisCol" showAll="0">
      <items count="4">
        <item x="0"/>
        <item m="1" x="2"/>
        <item x="1"/>
        <item t="default"/>
      </items>
    </pivotField>
    <pivotField showAll="0">
      <items count="4">
        <item x="2"/>
        <item h="1" x="1"/>
        <item h="1" x="0"/>
        <item t="default"/>
      </items>
    </pivotField>
    <pivotField dataField="1" showAll="0"/>
    <pivotField dataField="1" showAll="0"/>
    <pivotField dataField="1" showAll="0"/>
  </pivotFields>
  <rowFields count="1">
    <field x="-2"/>
  </rowFields>
  <rowItems count="3">
    <i>
      <x/>
    </i>
    <i i="1">
      <x v="1"/>
    </i>
    <i i="2">
      <x v="2"/>
    </i>
  </rowItems>
  <colFields count="1">
    <field x="1"/>
  </colFields>
  <colItems count="2">
    <i>
      <x/>
    </i>
    <i>
      <x v="2"/>
    </i>
  </colItems>
  <dataFields count="3">
    <dataField name="Sum of 750 PLAN" fld="3" baseField="1" baseItem="0" numFmtId="164"/>
    <dataField name="Sum of 1800 PLAN" fld="4" baseField="0" baseItem="0"/>
    <dataField name="Sum of 2700 PLAN" fld="5" baseField="0" baseItem="0"/>
  </dataFields>
  <formats count="4">
    <format dxfId="27">
      <pivotArea collapsedLevelsAreSubtotals="1" fieldPosition="0">
        <references count="2">
          <reference field="4294967294" count="1" selected="0">
            <x v="1"/>
          </reference>
          <reference field="1" count="1">
            <x v="0"/>
          </reference>
        </references>
      </pivotArea>
    </format>
    <format dxfId="26">
      <pivotArea collapsedLevelsAreSubtotals="1" fieldPosition="0">
        <references count="2">
          <reference field="4294967294" count="1" selected="0">
            <x v="1"/>
          </reference>
          <reference field="1" count="1">
            <x v="2"/>
          </reference>
        </references>
      </pivotArea>
    </format>
    <format dxfId="25">
      <pivotArea collapsedLevelsAreSubtotals="1" fieldPosition="0">
        <references count="2">
          <reference field="4294967294" count="1" selected="0">
            <x v="2"/>
          </reference>
          <reference field="1" count="1">
            <x v="0"/>
          </reference>
        </references>
      </pivotArea>
    </format>
    <format dxfId="24">
      <pivotArea collapsedLevelsAreSubtotals="1" fieldPosition="0">
        <references count="2">
          <reference field="4294967294" count="1" selected="0">
            <x v="2"/>
          </reference>
          <reference field="1" count="1">
            <x v="2"/>
          </reference>
        </references>
      </pivotArea>
    </format>
  </formats>
  <chartFormats count="13">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 chart="0" format="3">
      <pivotArea type="data" outline="0" fieldPosition="0">
        <references count="2">
          <reference field="4294967294" count="1" selected="0">
            <x v="0"/>
          </reference>
          <reference field="1" count="1" selected="0">
            <x v="2"/>
          </reference>
        </references>
      </pivotArea>
    </chartFormat>
    <chartFormat chart="0" format="4">
      <pivotArea type="data" outline="0" fieldPosition="0">
        <references count="2">
          <reference field="4294967294" count="1" selected="0">
            <x v="1"/>
          </reference>
          <reference field="1" count="1" selected="0">
            <x v="2"/>
          </reference>
        </references>
      </pivotArea>
    </chartFormat>
    <chartFormat chart="0" format="5">
      <pivotArea type="data" outline="0" fieldPosition="0">
        <references count="2">
          <reference field="4294967294" count="1" selected="0">
            <x v="2"/>
          </reference>
          <reference field="1" count="1" selected="0">
            <x v="2"/>
          </reference>
        </references>
      </pivotArea>
    </chartFormat>
    <chartFormat chart="0" format="6" series="1">
      <pivotArea type="data" outline="0" fieldPosition="0">
        <references count="2">
          <reference field="4294967294" count="1" selected="0">
            <x v="0"/>
          </reference>
          <reference field="1" count="1" selected="0">
            <x v="2"/>
          </reference>
        </references>
      </pivotArea>
    </chartFormat>
    <chartFormat chart="0" format="7" series="1">
      <pivotArea type="data" outline="0" fieldPosition="0">
        <references count="2">
          <reference field="4294967294" count="1" selected="0">
            <x v="0"/>
          </reference>
          <reference field="1" count="1" selected="0">
            <x v="0"/>
          </reference>
        </references>
      </pivotArea>
    </chartFormat>
    <chartFormat chart="3" format="10" series="1">
      <pivotArea type="data" outline="0" fieldPosition="0">
        <references count="2">
          <reference field="4294967294" count="1" selected="0">
            <x v="0"/>
          </reference>
          <reference field="1" count="1" selected="0">
            <x v="2"/>
          </reference>
        </references>
      </pivotArea>
    </chartFormat>
    <chartFormat chart="3" format="11" series="1">
      <pivotArea type="data" outline="0" fieldPosition="0">
        <references count="2">
          <reference field="4294967294" count="1" selected="0">
            <x v="0"/>
          </reference>
          <reference field="1" count="1" selected="0">
            <x v="0"/>
          </reference>
        </references>
      </pivotArea>
    </chartFormat>
    <chartFormat chart="6" format="10" series="1">
      <pivotArea type="data" outline="0" fieldPosition="0">
        <references count="2">
          <reference field="4294967294" count="1" selected="0">
            <x v="0"/>
          </reference>
          <reference field="1" count="1" selected="0">
            <x v="2"/>
          </reference>
        </references>
      </pivotArea>
    </chartFormat>
    <chartFormat chart="6" format="11" series="1">
      <pivotArea type="data" outline="0" fieldPosition="0">
        <references count="2">
          <reference field="4294967294" count="1" selected="0">
            <x v="0"/>
          </reference>
          <reference field="1" count="1" selected="0">
            <x v="0"/>
          </reference>
        </references>
      </pivotArea>
    </chartFormat>
    <chartFormat chart="6" format="12">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sured_person_s" xr10:uid="{D52AD972-CCB3-4E5E-AF42-6102B44D1ED8}" sourceName="Insured person(s)">
  <pivotTables>
    <pivotTable tabId="5" name="PivotTable8"/>
  </pivotTables>
  <data>
    <tabular pivotCacheId="1464506488">
      <items count="4">
        <i x="0"/>
        <i x="2" s="1"/>
        <i x="3"/>
        <i x="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ay_frequency" xr10:uid="{6F1527BB-F531-49C2-9DBC-EDF82B194312}" sourceName="Pay frequency">
  <pivotTables>
    <pivotTable tabId="5" name="PivotTable8"/>
  </pivotTables>
  <data>
    <tabular pivotCacheId="1464506488">
      <items count="3">
        <i x="2" s="1"/>
        <i x="1"/>
        <i x="0"/>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ption" xr10:uid="{467DA051-4EE0-4D4D-84B1-DED2BD235015}" sourceName="[Table5].[Option]">
  <pivotTables>
    <pivotTable tabId="13" name="PivotTable13"/>
    <pivotTable tabId="24" name="PivotTable4"/>
  </pivotTables>
  <data>
    <olap pivotCacheId="195042865">
      <levels count="2">
        <level uniqueName="[Table5].[Option].[(All)]" sourceCaption="(All)" count="0"/>
        <level uniqueName="[Table5].[Option].[Option]" sourceCaption="Option" count="2">
          <ranges>
            <range startItem="0">
              <i n="[Table5].[Option].&amp;[In-Network-Providers (You will pay the least)]" c="In-Network-Providers (You will pay the least)"/>
              <i n="[Table5].[Option].&amp;[Out-of-Network-Providers_x000a_(You will pay the most)]" c="Out-of-Network-Providers_x000a_(You will pay the most)"/>
            </range>
          </ranges>
        </level>
      </levels>
      <selections count="1">
        <selection n="[Table5].[Option].&amp;[In-Network-Providers (You will pay the least)]"/>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Medical_Event" xr10:uid="{44970D83-665A-4AC1-B987-003BC0362A4E}" sourceName="[Table5].[Medical Event]">
  <pivotTables>
    <pivotTable tabId="13" name="PivotTable13"/>
  </pivotTables>
  <data>
    <olap pivotCacheId="195042865">
      <levels count="2">
        <level uniqueName="[Table5].[Medical Event].[(All)]" sourceCaption="(All)" count="0"/>
        <level uniqueName="[Table5].[Medical Event].[Medical Event]" sourceCaption="Medical Event" count="9" sortOrder="ascending">
          <ranges>
            <range startItem="0">
              <i n="[Table5].[Medical Event].&amp;[Child: dental/eye care]" c="Child: dental/eye care"/>
              <i n="[Table5].[Medical Event].&amp;[Medical Tests]" c="Medical Tests"/>
              <i n="[Table5].[Medical Event].&amp;[Mental/Behavioral Health/Substance Abuse]" c="Mental/Behavioral Health/Substance Abuse"/>
              <i n="[Table5].[Medical Event].&amp;[Office Visits ER]" c="Office Visits ER"/>
              <i n="[Table5].[Medical Event].&amp;[Office Visits Hospital]" c="Office Visits Hospital"/>
              <i n="[Table5].[Medical Event].&amp;[Office Visits PCP / SCP]" c="Office Visits PCP / SCP"/>
              <i n="[Table5].[Medical Event].&amp;[Pregnancy]" c="Pregnancy"/>
              <i n="[Table5].[Medical Event].&amp;[Recovery]" c="Recovery"/>
              <i n="[Table5].[Medical Event].&amp;[Surgery]" c="Surgery"/>
            </range>
          </ranges>
        </level>
      </levels>
      <selections count="1">
        <selection n="[Table5].[Medical Event].&amp;[Medical Tests]"/>
      </selections>
    </olap>
  </data>
  <extLst>
    <x:ext xmlns:x15="http://schemas.microsoft.com/office/spreadsheetml/2010/11/main" uri="{470722E0-AACD-4C17-9CDC-17EF765DBC7E}">
      <x15:slicerCacheHideItemsWithNoData count="1">
        <x15:slicerCacheOlapLevelName uniqueName="[Table5].[Medical Event].[Medical Event]" count="0"/>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ingle_Family" xr10:uid="{73D9AF09-176D-45D9-A2D5-2DE5BE2C42CA}" sourceName="[SingleFamily].[Single/Family]">
  <pivotTables>
    <pivotTable tabId="16" name="details amount"/>
    <pivotTable tabId="16" name="amounts deduct"/>
  </pivotTables>
  <data>
    <olap pivotCacheId="1212004760">
      <levels count="2">
        <level uniqueName="[SingleFamily].[Single/Family].[(All)]" sourceCaption="(All)" count="0"/>
        <level uniqueName="[SingleFamily].[Single/Family].[Single/Family]" sourceCaption="Single/Family" count="2">
          <ranges>
            <range startItem="0">
              <i n="[SingleFamily].[Single/Family].&amp;[Employee]" c="Employee"/>
              <i n="[SingleFamily].[Single/Family].&amp;[Family]" c="Family"/>
            </range>
          </ranges>
        </level>
      </levels>
      <selections count="1">
        <selection n="[SingleFamily].[Single/Family].&amp;[Employee]"/>
      </selections>
    </olap>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sured_person_s1" xr10:uid="{F32C8F71-0C97-4971-A280-9DA1661E149F}" sourceName="[Insured_persons].[Insured person(s)]">
  <pivotTables>
    <pivotTable tabId="24" name="PivotTable2"/>
    <pivotTable tabId="24" name="PivotTable1"/>
  </pivotTables>
  <data>
    <olap pivotCacheId="195042865">
      <levels count="2">
        <level uniqueName="[Insured_persons].[Insured person(s)].[(All)]" sourceCaption="(All)" count="0"/>
        <level uniqueName="[Insured_persons].[Insured person(s)].[Insured person(s)]" sourceCaption="Insured person(s)" count="4">
          <ranges>
            <range startItem="0">
              <i n="[Insured_persons].[Insured person(s)].&amp;[Employee]" c="Employee"/>
              <i n="[Insured_persons].[Insured person(s)].&amp;[Employee &amp; Child(ren)]" c="Employee &amp; Child(ren)"/>
              <i n="[Insured_persons].[Insured person(s)].&amp;[Employee &amp; Family]" c="Employee &amp; Family"/>
              <i n="[Insured_persons].[Insured person(s)].&amp;[Employee &amp; Spouse]" c="Employee &amp; Spouse"/>
            </range>
          </ranges>
        </level>
      </levels>
      <selections count="1">
        <selection n="[Insured_persons].[Insured person(s)].&amp;[Employee]"/>
      </selections>
    </olap>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ption1" xr10:uid="{9BAC3DB8-D8F7-4EAE-B8FB-A3826D0B17D5}" sourceName="[OD_OOPL].[Option]">
  <pivotTables>
    <pivotTable tabId="24" name="PivotTable2"/>
    <pivotTable tabId="24" name="PivotTable4"/>
  </pivotTables>
  <data>
    <olap pivotCacheId="195042865">
      <levels count="2">
        <level uniqueName="[OD_OOPL].[Option].[(All)]" sourceCaption="(All)" count="0"/>
        <level uniqueName="[OD_OOPL].[Option].[Option]" sourceCaption="Option" count="2">
          <ranges>
            <range startItem="0">
              <i n="[OD_OOPL].[Option].&amp;[In-Network-Providers]" c="In-Network-Providers"/>
              <i n="[OD_OOPL].[Option].&amp;[Out-of-Network-Providers]" c="Out-of-Network-Providers"/>
            </range>
          </ranges>
        </level>
      </levels>
      <selections count="1">
        <selection n="[OD_OOPL].[Option].&amp;[In-Network-Providers]"/>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sured person(s) 1" xr10:uid="{132FBA50-11E3-430F-97B0-CEF4C33B652C}" cache="Slicer_Insured_person_s" caption="Insured person(s)" columnCount="4" showCaption="0" style="SlicerStyleLight6" rowHeight="457200"/>
  <slicer name="Pay frequency 1" xr10:uid="{D151B119-0BB1-4B02-A6FF-98B7B9655B33}" cache="Slicer_Pay_frequency" caption="Pay frequency" columnCount="3" showCaption="0" style="SlicerStyleLight6" rowHeight="457200"/>
  <slicer name="Option 1" xr10:uid="{7710800F-9729-40DB-BDD6-4E0A721926A6}" cache="Slicer_Option" caption="Option" columnCount="2" showCaption="0" level="1" style="SlicerStyleLight6" rowHeight="731520"/>
  <slicer name="Medical Event 1" xr10:uid="{F7CFCA2D-8D50-4E76-B496-8970C3230471}" cache="Slicer_Medical_Event" caption="Medical Event" columnCount="3" level="1" style="SlicerStyleLight6" rowHeight="640080"/>
  <slicer name="Single/Family 1" xr10:uid="{BD8BA185-D773-4407-B97C-3B0C6900B4B6}" cache="Slicer_Single_Family" caption="Single/Family" columnCount="2" showCaption="0" level="1" style="SlicerStyleLight6" rowHeight="548640"/>
  <slicer name="Insured person(s) 3" xr10:uid="{73A12446-D50B-4A15-84ED-F16903E7DFBE}" cache="Slicer_Insured_person_s1" caption="Insured person(s)" columnCount="4" showCaption="0" level="1" style="SlicerStyleLight6" rowHeight="548640"/>
  <slicer name="Option 3" xr10:uid="{58ACD49D-7234-4F29-AB68-93F99801481C}" cache="Slicer_Option1" caption="Option" columnCount="2" showCaption="0" level="1" style="SlicerStyleLight6" rowHeight="54864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ingle/Family" xr10:uid="{23C9F630-6D34-4A8F-B6C5-826D7E431ECF}" cache="Slicer_Single_Family" caption="Single/Family" columnCount="2" showCaption="0" level="1" style="SlicerStyleDark1" rowHeight="54864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sured person(s) 2" xr10:uid="{BADF62B8-CFCF-4FE8-A3B4-A85F37A770B2}" cache="Slicer_Insured_person_s1" caption="Insured person(s)" columnCount="4" showCaption="0" level="1" style="SlicerStyleDark1" rowHeight="548640"/>
  <slicer name="Option 2" xr10:uid="{112E1B02-3956-4C56-8363-55E8E1E15CA2}" cache="Slicer_Option1" caption="Option" columnCount="2" showCaption="0" level="1" style="SlicerStyleDark1" rowHeight="54864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Option" xr10:uid="{CE80976D-EC85-4058-A677-89F4B286B9EF}" cache="Slicer_Option" caption="Option" columnCount="2" showCaption="0" level="1" rowHeight="548640"/>
  <slicer name="Medical Event" xr10:uid="{F88EE8F9-C538-482F-AE5F-9F8B15E8E4B5}" cache="Slicer_Medical_Event" caption="Medical Event" columnCount="5" level="1" style="SlicerStyleDark1" rowHeight="64008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Insured person(s)" xr10:uid="{8A7D7F90-8ABC-40D9-ACA4-F4296DAB16F8}" cache="Slicer_Insured_person_s" caption="Insured person(s)" columnCount="4" showCaption="0" style="SlicerStyleDark1" rowHeight="457200"/>
  <slicer name="Pay frequency" xr10:uid="{7B7124FD-C551-495E-9620-CDD96D77992C}" cache="Slicer_Pay_frequency" caption="Pay frequency" columnCount="3" showCaption="0" style="SlicerStyleDark1" rowHeight="4572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2F76F1B-032A-467B-A761-9CA1EC8B704D}" name="Table1" displayName="Table1" ref="A1:E61" totalsRowShown="0" headerRowDxfId="96" dataDxfId="94" headerRowBorderDxfId="95" tableBorderDxfId="93" totalsRowBorderDxfId="92">
  <autoFilter ref="A1:E61" xr:uid="{82F76F1B-032A-467B-A761-9CA1EC8B704D}"/>
  <sortState xmlns:xlrd2="http://schemas.microsoft.com/office/spreadsheetml/2017/richdata2" ref="A2:E61">
    <sortCondition ref="C2:C61"/>
  </sortState>
  <tableColumns count="5">
    <tableColumn id="1" xr3:uid="{9B03C67C-B29F-42D9-B591-C9073EBEDC86}" name="Medical Plan" dataDxfId="91"/>
    <tableColumn id="2" xr3:uid="{C32E03A4-BD54-4EE2-A17F-827957FEC4FD}" name="Option" dataDxfId="90"/>
    <tableColumn id="3" xr3:uid="{95DAF1FD-7B3B-4897-A427-15CADCB1510B}" name="Details" dataDxfId="89"/>
    <tableColumn id="4" xr3:uid="{58062F94-6EFA-4461-A575-AFB09C24B5A6}" name="Single/Family" dataDxfId="88"/>
    <tableColumn id="5" xr3:uid="{0170063C-D2AC-42B8-8BBB-5C1FB0A674A1}" name="Amount/% to Pay" dataDxfId="8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8D2E62-146B-4967-B8F4-A811925AC580}" name="Table2" displayName="Table2" ref="A90:E114" totalsRowShown="0" headerRowDxfId="86" dataDxfId="84" headerRowBorderDxfId="85" tableBorderDxfId="83" totalsRowBorderDxfId="82">
  <autoFilter ref="A90:E114" xr:uid="{5A8D2E62-146B-4967-B8F4-A811925AC580}"/>
  <tableColumns count="5">
    <tableColumn id="1" xr3:uid="{A6831F81-8961-45AA-922B-8BB966E51FBD}" name="Medical Plan" dataDxfId="81"/>
    <tableColumn id="2" xr3:uid="{7A78AF24-F010-4E97-BE20-CC6DEF6EC718}" name="Option" dataDxfId="80"/>
    <tableColumn id="3" xr3:uid="{8706814C-E7E9-4861-BF3E-2AED9B989179}" name="Details" dataDxfId="79"/>
    <tableColumn id="4" xr3:uid="{9D0A4745-029D-437D-BAEB-6DDA5819BB0D}" name="Single/Family" dataDxfId="78"/>
    <tableColumn id="5" xr3:uid="{879E2DAB-ACD1-4920-A09A-09FB34D6AFBE}" name="Amount/% to Pay" dataDxfId="7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DE73C06-DE6B-46F8-8D85-8198B4C78A7C}" name="SingleFamily" displayName="SingleFamily" ref="A1:A3" totalsRowShown="0" headerRowDxfId="76" dataDxfId="74" headerRowBorderDxfId="75" tableBorderDxfId="73" totalsRowBorderDxfId="72">
  <tableColumns count="1">
    <tableColumn id="1" xr3:uid="{B35597A3-8B8B-4EA2-ACF9-4B01922F917A}" name="Single/Family" dataDxfId="7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00AA94E-206C-4CAD-A45A-2338EE7880AA}" name="ALL_COSTS_table" displayName="ALL_COSTS_table" ref="A100:F248" totalsRowShown="0" headerRowDxfId="70" dataDxfId="68" headerRowBorderDxfId="69" tableBorderDxfId="67" totalsRowBorderDxfId="66">
  <autoFilter ref="A100:F248" xr:uid="{700AA94E-206C-4CAD-A45A-2338EE7880AA}"/>
  <tableColumns count="6">
    <tableColumn id="1" xr3:uid="{1451B2AB-E703-4796-A3BB-FD0902B62595}" name="Medical Plan" dataDxfId="65"/>
    <tableColumn id="2" xr3:uid="{14436B77-BC24-427D-86D9-8C3853AF53AF}" name="Medical Event" dataDxfId="64"/>
    <tableColumn id="3" xr3:uid="{40719C58-D153-4FF0-A115-1CA27FACEF52}" name="Services You May Need" dataDxfId="63"/>
    <tableColumn id="4" xr3:uid="{8FBD2F65-E7A7-4BDA-9DBC-13021ED89341}" name="Option" dataDxfId="62"/>
    <tableColumn id="5" xr3:uid="{0948887C-684E-42AC-934C-505571A50B86}" name="What You Will Pay_x000a_Amount/%" dataDxfId="61"/>
    <tableColumn id="6" xr3:uid="{DC921DCB-6B8E-4585-A3C1-635CA8F30D3D}" name="Details /Limitations, Exceptions, &amp; Other Important Information" dataDxfId="6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0C263EA-66C4-489F-9B5B-D8FF4920DD66}" name="OD_OOPL" displayName="OD_OOPL" ref="A20:E68" totalsRowShown="0" headerRowDxfId="59" dataDxfId="57" headerRowBorderDxfId="58" tableBorderDxfId="56" totalsRowBorderDxfId="55">
  <autoFilter ref="A20:E68" xr:uid="{D0C263EA-66C4-489F-9B5B-D8FF4920DD66}"/>
  <sortState xmlns:xlrd2="http://schemas.microsoft.com/office/spreadsheetml/2017/richdata2" ref="A21:E44">
    <sortCondition ref="D21:D44"/>
  </sortState>
  <tableColumns count="5">
    <tableColumn id="1" xr3:uid="{C2E20A24-4B4E-45D5-8FD7-78DCA6BFA928}" name="Medical Plan" dataDxfId="54"/>
    <tableColumn id="2" xr3:uid="{C0CFDEAE-78EF-44D3-A075-06D4620606EE}" name="Option" dataDxfId="53"/>
    <tableColumn id="3" xr3:uid="{1D2D5D07-57AB-4054-920F-9CDCB7C6FE5D}" name="Details" dataDxfId="52"/>
    <tableColumn id="4" xr3:uid="{7D5660BC-AA9A-47B8-B0BF-54C14F0A4FBE}" name="Insured person(s)" dataDxfId="51"/>
    <tableColumn id="5" xr3:uid="{5E76A305-9CFB-4BA4-813F-F0E6AC7D8568}" name="Amount/% to Pay" dataDxfId="5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946BBFC-846B-4763-A4CC-C98B447A5D75}" name="PAY_FREQ" displayName="PAY_FREQ" ref="A1:E13" totalsRowShown="0" headerRowDxfId="49" dataDxfId="47" headerRowBorderDxfId="48" tableBorderDxfId="46" totalsRowBorderDxfId="45">
  <autoFilter ref="A1:E13" xr:uid="{1946BBFC-846B-4763-A4CC-C98B447A5D75}"/>
  <tableColumns count="5">
    <tableColumn id="1" xr3:uid="{9496C692-895B-4073-B24C-AD8EE9C314B9}" name="Medical Plan" dataDxfId="44"/>
    <tableColumn id="2" xr3:uid="{AFA13639-59CF-46E2-BC2D-8B8654783D99}" name="Insured person(s)" dataDxfId="43"/>
    <tableColumn id="3" xr3:uid="{F15DD023-D459-4784-8A50-54FAD68E3B79}" name="Cost supported by:" dataDxfId="42"/>
    <tableColumn id="4" xr3:uid="{D1980E1E-4DB3-45F9-9BE1-C9463BB8C7C9}" name="Pay frequency" dataDxfId="41"/>
    <tableColumn id="5" xr3:uid="{A8BDDE11-7F4A-4024-A121-45D17290D280}" name="Amount/% to Pay" dataDxfId="4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2CB548A-BEE4-4108-A940-3999D154791D}" name="Insured_persons" displayName="Insured_persons" ref="A1:A5" totalsRowShown="0" headerRowDxfId="39" dataDxfId="37" headerRowBorderDxfId="38" tableBorderDxfId="36" totalsRowBorderDxfId="35">
  <autoFilter ref="A1:A5" xr:uid="{F2CB548A-BEE4-4108-A940-3999D154791D}"/>
  <tableColumns count="1">
    <tableColumn id="1" xr3:uid="{8E140FBF-06BF-4C32-93D9-3C6E0256C517}" name="Insured person(s)" dataDxfId="3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1BDCB7D-8AAD-4042-AA08-7D3F8735035C}" name="Table5" displayName="Table5" ref="A2:G164" totalsRowShown="0" headerRowDxfId="23" dataDxfId="21" headerRowBorderDxfId="22" tableBorderDxfId="20" totalsRowBorderDxfId="19">
  <autoFilter ref="A2:G164" xr:uid="{51BDCB7D-8AAD-4042-AA08-7D3F8735035C}"/>
  <tableColumns count="7">
    <tableColumn id="1" xr3:uid="{4FF32665-122D-45CB-BCD3-5F553E5CA66A}" name="Medical Plan" dataDxfId="18"/>
    <tableColumn id="2" xr3:uid="{65F4EADF-B8A3-415A-9A37-B33C0B9DBA4C}" name="Medical Event" dataDxfId="17"/>
    <tableColumn id="3" xr3:uid="{AAB4BE6F-8036-4BB1-8C9A-0FFDD533FBA1}" name="Common Medical Event" dataDxfId="16"/>
    <tableColumn id="4" xr3:uid="{E3F28C95-C9F7-4F92-8497-779385BC45C4}" name="Services You May Need" dataDxfId="15"/>
    <tableColumn id="5" xr3:uid="{C9696959-9C29-4EF0-91E5-E13255BAEDAE}" name="Option" dataDxfId="14"/>
    <tableColumn id="6" xr3:uid="{F96BE959-CF04-44B9-8014-AC0BDF31AED6}" name="What You Will Pay_x000a_Amount/%" dataDxfId="13"/>
    <tableColumn id="7" xr3:uid="{AFF7ADF7-8F9B-4B27-A066-EF6A9E1E777B}" name="Details /Limitations, Exceptions, &amp; Other Important Information" dataDxfId="12"/>
  </tableColumns>
  <tableStyleInfo name="TableStyleMedium2"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Integral">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Integral">
      <a:majorFont>
        <a:latin typeface="Tw Cen MT Condensed" panose="020B06060201040202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bcbsglobalcore.com/"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www.bcbsglobalcore.com/"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www.bcbsglobalcore.com/"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 Id="rId5" Type="http://schemas.microsoft.com/office/2007/relationships/slicer" Target="../slicers/slicer2.x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pivotTable" Target="../pivotTables/pivotTable6.xml"/><Relationship Id="rId2" Type="http://schemas.openxmlformats.org/officeDocument/2006/relationships/pivotTable" Target="../pivotTables/pivotTable5.xml"/><Relationship Id="rId1" Type="http://schemas.openxmlformats.org/officeDocument/2006/relationships/pivotTable" Target="../pivotTables/pivotTable4.xml"/><Relationship Id="rId6" Type="http://schemas.microsoft.com/office/2007/relationships/slicer" Target="../slicers/slicer3.xml"/><Relationship Id="rId5" Type="http://schemas.openxmlformats.org/officeDocument/2006/relationships/drawing" Target="../drawings/drawing3.xm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3" Type="http://schemas.microsoft.com/office/2007/relationships/slicer" Target="../slicers/slicer4.xml"/><Relationship Id="rId2" Type="http://schemas.openxmlformats.org/officeDocument/2006/relationships/drawing" Target="../drawings/drawing4.xml"/><Relationship Id="rId1" Type="http://schemas.openxmlformats.org/officeDocument/2006/relationships/pivotTable" Target="../pivotTables/pivotTable7.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pivotTable" Target="../pivotTables/pivotTable8.xml"/><Relationship Id="rId4" Type="http://schemas.microsoft.com/office/2007/relationships/slicer" Target="../slicers/slicer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B5989-B983-4AA8-BCDD-079DBBA700BC}">
  <sheetPr>
    <tabColor rgb="FFC00000"/>
  </sheetPr>
  <dimension ref="A9:L157"/>
  <sheetViews>
    <sheetView showGridLines="0" tabSelected="1" topLeftCell="A112" zoomScale="55" zoomScaleNormal="55" workbookViewId="0">
      <selection activeCell="B89" sqref="B89"/>
    </sheetView>
  </sheetViews>
  <sheetFormatPr defaultColWidth="9" defaultRowHeight="14" x14ac:dyDescent="0.3"/>
  <cols>
    <col min="1" max="1" width="27.58203125" customWidth="1"/>
    <col min="2" max="8" width="25.58203125" customWidth="1"/>
  </cols>
  <sheetData>
    <row r="9" spans="1:1" ht="20" x14ac:dyDescent="0.4">
      <c r="A9" s="243" t="s">
        <v>145</v>
      </c>
    </row>
    <row r="10" spans="1:1" ht="20" x14ac:dyDescent="0.4">
      <c r="A10" s="243"/>
    </row>
    <row r="21" spans="1:10" ht="14.5" thickBot="1" x14ac:dyDescent="0.35"/>
    <row r="22" spans="1:10" ht="34.5" customHeight="1" thickBot="1" x14ac:dyDescent="0.35">
      <c r="B22" s="286" t="s">
        <v>220</v>
      </c>
      <c r="C22" s="287" t="s">
        <v>271</v>
      </c>
      <c r="D22" s="288" t="s">
        <v>270</v>
      </c>
      <c r="E22" s="289" t="s">
        <v>272</v>
      </c>
      <c r="H22" s="244"/>
      <c r="I22" s="345"/>
      <c r="J22" s="345"/>
    </row>
    <row r="23" spans="1:10" s="245" customFormat="1" ht="36" customHeight="1" x14ac:dyDescent="0.3">
      <c r="A23" s="44" t="s">
        <v>146</v>
      </c>
      <c r="B23" s="290" t="str">
        <f>'EE Pay Matrix 2025'!J2</f>
        <v>Employee</v>
      </c>
      <c r="C23" s="325">
        <f>GETPIVOTDATA("Sum of 750 PLAN",'EE Pay Matrix 2025'!$I$1,"Cost supported by:","Employee")</f>
        <v>4651</v>
      </c>
      <c r="D23" s="325">
        <f>GETPIVOTDATA("Sum of 1800 PLAN",'EE Pay Matrix 2025'!$I$1,"Cost supported by:","Employee")</f>
        <v>2407</v>
      </c>
      <c r="E23" s="326">
        <f>GETPIVOTDATA("Sum of 2700 PLAN",'EE Pay Matrix 2025'!$I$1,"Cost supported by:","Employee")</f>
        <v>1269</v>
      </c>
      <c r="H23" s="246"/>
      <c r="I23" s="246"/>
      <c r="J23" s="246"/>
    </row>
    <row r="24" spans="1:10" s="245" customFormat="1" ht="44.25" customHeight="1" thickBot="1" x14ac:dyDescent="0.35">
      <c r="A24" s="41"/>
      <c r="B24" s="291" t="str">
        <f>'EE Pay Matrix 2025'!K2</f>
        <v>Kimball Electronics</v>
      </c>
      <c r="C24" s="327">
        <f>GETPIVOTDATA("Sum of 750 PLAN",'EE Pay Matrix 2025'!$I$1,"Cost supported by:","Kimball Electronics")</f>
        <v>19672.12</v>
      </c>
      <c r="D24" s="327">
        <f>GETPIVOTDATA("Sum of 1800 PLAN",'EE Pay Matrix 2025'!$I$1,"Cost supported by:","Kimball Electronics")</f>
        <v>19672.12</v>
      </c>
      <c r="E24" s="328">
        <f>GETPIVOTDATA("Sum of 2700 PLAN",'EE Pay Matrix 2025'!$I$1,"Cost supported by:","Kimball Electronics")</f>
        <v>20731.88</v>
      </c>
      <c r="H24" s="246"/>
      <c r="I24" s="246"/>
      <c r="J24" s="246"/>
    </row>
    <row r="25" spans="1:10" x14ac:dyDescent="0.3">
      <c r="E25" s="247"/>
      <c r="F25" s="247"/>
      <c r="G25" s="247"/>
      <c r="H25" s="247"/>
      <c r="I25" s="247"/>
      <c r="J25" s="247"/>
    </row>
    <row r="33" spans="1:7" ht="14.5" thickBot="1" x14ac:dyDescent="0.35"/>
    <row r="34" spans="1:7" ht="35.25" customHeight="1" x14ac:dyDescent="0.3">
      <c r="A34" s="248" t="s">
        <v>220</v>
      </c>
      <c r="B34" s="346" t="s">
        <v>271</v>
      </c>
      <c r="C34" s="347"/>
      <c r="D34" s="346" t="s">
        <v>270</v>
      </c>
      <c r="E34" s="347"/>
      <c r="F34" s="346" t="s">
        <v>272</v>
      </c>
      <c r="G34" s="347"/>
    </row>
    <row r="35" spans="1:7" s="252" customFormat="1" ht="50.5" customHeight="1" x14ac:dyDescent="0.35">
      <c r="A35" s="249" t="s">
        <v>174</v>
      </c>
      <c r="B35" s="250" t="s">
        <v>173</v>
      </c>
      <c r="C35" s="251" t="s">
        <v>155</v>
      </c>
      <c r="D35" s="250" t="s">
        <v>173</v>
      </c>
      <c r="E35" s="251" t="s">
        <v>155</v>
      </c>
      <c r="F35" s="250" t="s">
        <v>173</v>
      </c>
      <c r="G35" s="251" t="s">
        <v>155</v>
      </c>
    </row>
    <row r="36" spans="1:7" ht="22" customHeight="1" x14ac:dyDescent="0.3">
      <c r="A36" s="253" t="str">
        <f>'Pivot for working'!A17</f>
        <v>Overall Deductible</v>
      </c>
      <c r="B36" s="292">
        <f>'Pivot for working'!B17</f>
        <v>750</v>
      </c>
      <c r="C36" s="293">
        <f>'Pivot for working'!C17</f>
        <v>1500</v>
      </c>
      <c r="D36" s="292">
        <f>'Pivot for working'!D17</f>
        <v>1800</v>
      </c>
      <c r="E36" s="293">
        <f>'Pivot for working'!E17</f>
        <v>3600</v>
      </c>
      <c r="F36" s="292">
        <f>'Pivot for working'!F17</f>
        <v>2700</v>
      </c>
      <c r="G36" s="293">
        <f>'Pivot for working'!G17</f>
        <v>5400</v>
      </c>
    </row>
    <row r="37" spans="1:7" ht="22" customHeight="1" x14ac:dyDescent="0.3">
      <c r="A37" s="253" t="str">
        <f>'Pivot for working'!A18</f>
        <v>Out-of-pocket limit</v>
      </c>
      <c r="B37" s="292">
        <f>'Pivot for working'!B18</f>
        <v>3000</v>
      </c>
      <c r="C37" s="293">
        <f>'Pivot for working'!C18</f>
        <v>6000</v>
      </c>
      <c r="D37" s="292">
        <f>'Pivot for working'!D18</f>
        <v>3500</v>
      </c>
      <c r="E37" s="293">
        <f>'Pivot for working'!E18</f>
        <v>6500</v>
      </c>
      <c r="F37" s="292">
        <f>'Pivot for working'!F18</f>
        <v>6000</v>
      </c>
      <c r="G37" s="293">
        <f>'Pivot for working'!G18</f>
        <v>6000</v>
      </c>
    </row>
    <row r="38" spans="1:7" ht="22" customHeight="1" x14ac:dyDescent="0.3">
      <c r="A38" s="253" t="str">
        <f>'Pivot for working'!A6</f>
        <v>Coinsurance</v>
      </c>
      <c r="B38" s="294" t="str">
        <f>'Pivot for working'!B6</f>
        <v>20%</v>
      </c>
      <c r="C38" s="295" t="str">
        <f>'Pivot for working'!C6</f>
        <v>40%</v>
      </c>
      <c r="D38" s="294" t="str">
        <f>'Pivot for working'!D6</f>
        <v>20%</v>
      </c>
      <c r="E38" s="295" t="str">
        <f>'Pivot for working'!E6</f>
        <v>40%</v>
      </c>
      <c r="F38" s="294" t="str">
        <f>'Pivot for working'!F6</f>
        <v>0%</v>
      </c>
      <c r="G38" s="295" t="str">
        <f>'Pivot for working'!G6</f>
        <v>0%</v>
      </c>
    </row>
    <row r="39" spans="1:7" ht="22" customHeight="1" x14ac:dyDescent="0.3">
      <c r="A39" s="253" t="str">
        <f>'Pivot for working'!A7</f>
        <v>Office Visits ER</v>
      </c>
      <c r="B39" s="294" t="str">
        <f>'Pivot for working'!B7</f>
        <v>$150.00</v>
      </c>
      <c r="C39" s="295" t="str">
        <f>'Pivot for working'!C7</f>
        <v>$150.00</v>
      </c>
      <c r="D39" s="294" t="str">
        <f>'Pivot for working'!D7</f>
        <v>Ded. &amp; Coins.</v>
      </c>
      <c r="E39" s="295" t="str">
        <f>'Pivot for working'!E7</f>
        <v>20%</v>
      </c>
      <c r="F39" s="294" t="str">
        <f>'Pivot for working'!F7</f>
        <v>Ded. &amp; Coins.</v>
      </c>
      <c r="G39" s="295" t="str">
        <f>'Pivot for working'!G7</f>
        <v>Ded. &amp; Coins.</v>
      </c>
    </row>
    <row r="40" spans="1:7" ht="22" customHeight="1" x14ac:dyDescent="0.3">
      <c r="A40" s="253" t="str">
        <f>'Pivot for working'!A8</f>
        <v>Office Visits Hospital</v>
      </c>
      <c r="B40" s="294" t="str">
        <f>'Pivot for working'!B8</f>
        <v>$40.00</v>
      </c>
      <c r="C40" s="295" t="str">
        <f>'Pivot for working'!C8</f>
        <v>Ded. &amp; Coins.</v>
      </c>
      <c r="D40" s="294" t="str">
        <f>'Pivot for working'!D8</f>
        <v>Ded. &amp; Coins.</v>
      </c>
      <c r="E40" s="295" t="str">
        <f>'Pivot for working'!E8</f>
        <v>Ded. &amp; Coins.</v>
      </c>
      <c r="F40" s="294" t="str">
        <f>'Pivot for working'!F8</f>
        <v>Ded. &amp; Coins.</v>
      </c>
      <c r="G40" s="295" t="str">
        <f>'Pivot for working'!G8</f>
        <v>Ded. &amp; Coins.</v>
      </c>
    </row>
    <row r="41" spans="1:7" ht="22" customHeight="1" x14ac:dyDescent="0.3">
      <c r="A41" s="253" t="str">
        <f>'Pivot for working'!A9</f>
        <v>Office Visits PCP / SCP</v>
      </c>
      <c r="B41" s="294" t="str">
        <f>'Pivot for working'!B9</f>
        <v>$25.00</v>
      </c>
      <c r="C41" s="295" t="str">
        <f>'Pivot for working'!C9</f>
        <v>Ded. &amp; Coins.</v>
      </c>
      <c r="D41" s="294" t="str">
        <f>'Pivot for working'!D9</f>
        <v>Ded. &amp; Coins.</v>
      </c>
      <c r="E41" s="295" t="str">
        <f>'Pivot for working'!E9</f>
        <v>Ded. &amp; Coins.</v>
      </c>
      <c r="F41" s="294" t="str">
        <f>'Pivot for working'!F9</f>
        <v>Ded. &amp; Coins.</v>
      </c>
      <c r="G41" s="295" t="str">
        <f>'Pivot for working'!G9</f>
        <v>Ded. &amp; Coins.</v>
      </c>
    </row>
    <row r="42" spans="1:7" ht="22" customHeight="1" x14ac:dyDescent="0.3">
      <c r="A42" s="253" t="str">
        <f>'Pivot for working'!A10</f>
        <v>Office Visits Preventive</v>
      </c>
      <c r="B42" s="294" t="str">
        <f>'Pivot for working'!B10</f>
        <v>$0.00</v>
      </c>
      <c r="C42" s="295" t="str">
        <f>'Pivot for working'!C10</f>
        <v>Ded. &amp; Coins.</v>
      </c>
      <c r="D42" s="294" t="str">
        <f>'Pivot for working'!D10</f>
        <v>$0.00</v>
      </c>
      <c r="E42" s="295" t="str">
        <f>'Pivot for working'!E10</f>
        <v>Ded. &amp; Coins.</v>
      </c>
      <c r="F42" s="294" t="str">
        <f>'Pivot for working'!F10</f>
        <v>$0.00</v>
      </c>
      <c r="G42" s="295" t="str">
        <f>'Pivot for working'!G10</f>
        <v>Ded. &amp; Coins.</v>
      </c>
    </row>
    <row r="43" spans="1:7" ht="22" customHeight="1" thickBot="1" x14ac:dyDescent="0.35">
      <c r="A43" s="254" t="s">
        <v>240</v>
      </c>
      <c r="B43" s="359" t="s">
        <v>241</v>
      </c>
      <c r="C43" s="360"/>
      <c r="D43" s="359" t="s">
        <v>110</v>
      </c>
      <c r="E43" s="360"/>
      <c r="F43" s="359" t="s">
        <v>110</v>
      </c>
      <c r="G43" s="360"/>
    </row>
    <row r="44" spans="1:7" ht="20.149999999999999" customHeight="1" x14ac:dyDescent="0.3">
      <c r="A44" s="255"/>
      <c r="B44" s="121"/>
      <c r="C44" s="121"/>
      <c r="D44" s="121"/>
      <c r="E44" s="121"/>
      <c r="F44" s="121"/>
      <c r="G44" s="121"/>
    </row>
    <row r="45" spans="1:7" ht="20.149999999999999" customHeight="1" thickBot="1" x14ac:dyDescent="0.35">
      <c r="A45" s="255"/>
      <c r="B45" s="121"/>
      <c r="C45" s="121"/>
      <c r="D45" s="121"/>
      <c r="E45" s="121"/>
      <c r="F45" s="121"/>
      <c r="G45" s="121"/>
    </row>
    <row r="46" spans="1:7" ht="39" customHeight="1" x14ac:dyDescent="0.3">
      <c r="A46" s="256" t="s">
        <v>233</v>
      </c>
      <c r="B46" s="43" t="s">
        <v>271</v>
      </c>
      <c r="C46" s="43" t="s">
        <v>270</v>
      </c>
      <c r="D46" s="56" t="s">
        <v>273</v>
      </c>
      <c r="G46" s="121"/>
    </row>
    <row r="47" spans="1:7" ht="20.149999999999999" customHeight="1" x14ac:dyDescent="0.35">
      <c r="A47" s="257" t="str">
        <f>Working!G65</f>
        <v>Actuarial Value</v>
      </c>
      <c r="B47" s="258">
        <v>0.88800000000000001</v>
      </c>
      <c r="C47" s="258">
        <v>0.80600000000000005</v>
      </c>
      <c r="D47" s="259">
        <v>0.80300000000000005</v>
      </c>
      <c r="E47" s="121"/>
      <c r="F47" s="121"/>
      <c r="G47" s="121"/>
    </row>
    <row r="48" spans="1:7" ht="20.149999999999999" customHeight="1" x14ac:dyDescent="0.35">
      <c r="A48" s="257" t="str">
        <f>Working!G66</f>
        <v>Mail Brand Formulary</v>
      </c>
      <c r="B48" s="260">
        <v>65</v>
      </c>
      <c r="C48" s="261">
        <v>0.2</v>
      </c>
      <c r="D48" s="262">
        <v>0.2</v>
      </c>
      <c r="E48" s="121"/>
      <c r="F48" s="121"/>
      <c r="G48" s="121"/>
    </row>
    <row r="49" spans="1:12" ht="20.149999999999999" customHeight="1" x14ac:dyDescent="0.35">
      <c r="A49" s="257" t="str">
        <f>Working!G67</f>
        <v>Mail Brand Non-Form</v>
      </c>
      <c r="B49" s="260">
        <v>110</v>
      </c>
      <c r="C49" s="261">
        <v>0.2</v>
      </c>
      <c r="D49" s="262">
        <v>0.3</v>
      </c>
      <c r="E49" s="121"/>
      <c r="F49" s="121"/>
      <c r="G49" s="121"/>
    </row>
    <row r="50" spans="1:12" ht="20.149999999999999" customHeight="1" x14ac:dyDescent="0.35">
      <c r="A50" s="257" t="str">
        <f>Working!G68</f>
        <v>Mail Generic</v>
      </c>
      <c r="B50" s="260">
        <v>20</v>
      </c>
      <c r="C50" s="261">
        <v>0.2</v>
      </c>
      <c r="D50" s="262">
        <v>0.1</v>
      </c>
      <c r="E50" s="121"/>
      <c r="F50" s="121"/>
      <c r="G50" s="121"/>
    </row>
    <row r="51" spans="1:12" ht="20.149999999999999" customHeight="1" x14ac:dyDescent="0.35">
      <c r="A51" s="257" t="str">
        <f>Working!G69</f>
        <v>Retail Brand Formulary</v>
      </c>
      <c r="B51" s="260">
        <v>30</v>
      </c>
      <c r="C51" s="261">
        <v>0.2</v>
      </c>
      <c r="D51" s="262">
        <v>0.2</v>
      </c>
      <c r="E51" s="121"/>
      <c r="F51" s="121"/>
      <c r="G51" s="121"/>
    </row>
    <row r="52" spans="1:12" ht="20.149999999999999" customHeight="1" x14ac:dyDescent="0.35">
      <c r="A52" s="257" t="str">
        <f>Working!G70</f>
        <v>Retail Brand Non-Form</v>
      </c>
      <c r="B52" s="260">
        <v>50</v>
      </c>
      <c r="C52" s="261">
        <v>0.2</v>
      </c>
      <c r="D52" s="262">
        <v>0.3</v>
      </c>
      <c r="E52" s="121"/>
      <c r="F52" s="121"/>
      <c r="G52" s="121"/>
    </row>
    <row r="53" spans="1:12" ht="20.149999999999999" customHeight="1" thickBot="1" x14ac:dyDescent="0.4">
      <c r="A53" s="263" t="str">
        <f>Working!G71</f>
        <v>Retail Generic</v>
      </c>
      <c r="B53" s="264">
        <v>10</v>
      </c>
      <c r="C53" s="265">
        <v>0.2</v>
      </c>
      <c r="D53" s="266">
        <v>0.1</v>
      </c>
      <c r="E53" s="121"/>
      <c r="F53" s="121"/>
      <c r="G53" s="121"/>
    </row>
    <row r="54" spans="1:12" ht="20.149999999999999" customHeight="1" x14ac:dyDescent="0.35">
      <c r="A54" s="267"/>
      <c r="B54" s="268"/>
      <c r="C54" s="269"/>
      <c r="D54" s="269"/>
      <c r="E54" s="121"/>
      <c r="F54" s="121"/>
      <c r="G54" s="121"/>
    </row>
    <row r="55" spans="1:12" ht="20.149999999999999" customHeight="1" x14ac:dyDescent="0.35">
      <c r="A55" s="267"/>
      <c r="B55" s="268"/>
      <c r="C55" s="269"/>
      <c r="D55" s="269"/>
      <c r="E55" s="121"/>
      <c r="F55" s="121"/>
      <c r="G55" s="121"/>
    </row>
    <row r="56" spans="1:12" ht="20.149999999999999" customHeight="1" x14ac:dyDescent="0.35">
      <c r="A56" s="267"/>
      <c r="B56" s="268"/>
      <c r="C56" s="269"/>
      <c r="D56" s="269"/>
      <c r="E56" s="121"/>
      <c r="F56" s="121"/>
      <c r="G56" s="121"/>
    </row>
    <row r="57" spans="1:12" ht="20.149999999999999" customHeight="1" thickBot="1" x14ac:dyDescent="0.4">
      <c r="A57" s="267"/>
      <c r="B57" s="268"/>
      <c r="C57" s="269"/>
      <c r="D57" s="269"/>
      <c r="E57" s="121"/>
      <c r="F57" s="121"/>
      <c r="G57" s="121"/>
    </row>
    <row r="58" spans="1:12" s="154" customFormat="1" ht="20.149999999999999" customHeight="1" x14ac:dyDescent="0.35">
      <c r="A58" s="350" t="s">
        <v>262</v>
      </c>
      <c r="B58" s="351"/>
      <c r="C58" s="351"/>
      <c r="D58" s="351"/>
      <c r="E58" s="351"/>
      <c r="F58" s="351"/>
      <c r="G58" s="351"/>
      <c r="H58" s="351"/>
      <c r="I58" s="351"/>
      <c r="J58" s="351"/>
      <c r="K58" s="351"/>
      <c r="L58" s="352"/>
    </row>
    <row r="59" spans="1:12" s="154" customFormat="1" ht="20.149999999999999" customHeight="1" x14ac:dyDescent="0.35">
      <c r="A59" s="353"/>
      <c r="B59" s="354"/>
      <c r="C59" s="354"/>
      <c r="D59" s="354"/>
      <c r="E59" s="354"/>
      <c r="F59" s="354"/>
      <c r="G59" s="354"/>
      <c r="H59" s="354"/>
      <c r="I59" s="354"/>
      <c r="J59" s="354"/>
      <c r="K59" s="354"/>
      <c r="L59" s="355"/>
    </row>
    <row r="60" spans="1:12" s="154" customFormat="1" ht="65.150000000000006" customHeight="1" thickBot="1" x14ac:dyDescent="0.4">
      <c r="A60" s="356"/>
      <c r="B60" s="357"/>
      <c r="C60" s="357"/>
      <c r="D60" s="357"/>
      <c r="E60" s="357"/>
      <c r="F60" s="357"/>
      <c r="G60" s="357"/>
      <c r="H60" s="357"/>
      <c r="I60" s="357"/>
      <c r="J60" s="357"/>
      <c r="K60" s="357"/>
      <c r="L60" s="358"/>
    </row>
    <row r="61" spans="1:12" ht="20.149999999999999" customHeight="1" x14ac:dyDescent="0.4">
      <c r="A61" s="270"/>
      <c r="B61" s="271"/>
      <c r="C61" s="269"/>
      <c r="D61" s="269"/>
      <c r="E61" s="121"/>
      <c r="F61" s="121"/>
      <c r="G61" s="121"/>
    </row>
    <row r="62" spans="1:12" ht="20.149999999999999" customHeight="1" x14ac:dyDescent="0.35">
      <c r="A62" s="348" t="s">
        <v>234</v>
      </c>
      <c r="B62" s="349"/>
      <c r="C62" s="269"/>
      <c r="D62" s="269"/>
      <c r="E62" s="121"/>
      <c r="F62" s="121"/>
      <c r="G62" s="121"/>
    </row>
    <row r="63" spans="1:12" ht="20.149999999999999" customHeight="1" thickBot="1" x14ac:dyDescent="0.45">
      <c r="A63" s="272"/>
      <c r="B63" s="273"/>
      <c r="C63" s="269"/>
      <c r="D63" s="269"/>
      <c r="E63" s="121"/>
      <c r="F63" s="121"/>
      <c r="G63" s="121"/>
    </row>
    <row r="64" spans="1:12" ht="69.75" customHeight="1" thickBot="1" x14ac:dyDescent="0.4">
      <c r="A64" s="339" t="s">
        <v>239</v>
      </c>
      <c r="B64" s="340"/>
      <c r="C64" s="274"/>
      <c r="D64" s="275"/>
      <c r="E64" s="121"/>
      <c r="F64" s="121"/>
      <c r="G64" s="121"/>
    </row>
    <row r="65" spans="1:7" ht="69.75" customHeight="1" thickBot="1" x14ac:dyDescent="0.35">
      <c r="A65" s="339" t="s">
        <v>266</v>
      </c>
      <c r="B65" s="340"/>
      <c r="C65" s="336"/>
      <c r="D65" s="337"/>
      <c r="E65" s="233">
        <v>5000</v>
      </c>
      <c r="F65" s="121"/>
      <c r="G65" s="121"/>
    </row>
    <row r="66" spans="1:7" ht="29.25" customHeight="1" x14ac:dyDescent="0.3">
      <c r="A66" s="361" t="s">
        <v>297</v>
      </c>
      <c r="B66" s="362"/>
      <c r="C66" s="276" t="s">
        <v>170</v>
      </c>
      <c r="D66" s="234">
        <v>0</v>
      </c>
      <c r="E66" s="233">
        <v>0</v>
      </c>
      <c r="F66" s="121"/>
      <c r="G66" s="121"/>
    </row>
    <row r="67" spans="1:7" ht="29.25" customHeight="1" x14ac:dyDescent="0.3">
      <c r="A67" s="363"/>
      <c r="B67" s="364"/>
      <c r="C67" s="277" t="s">
        <v>168</v>
      </c>
      <c r="D67" s="235">
        <v>0</v>
      </c>
      <c r="E67" s="236">
        <v>0</v>
      </c>
      <c r="F67" s="121"/>
      <c r="G67" s="121"/>
    </row>
    <row r="68" spans="1:7" ht="29.25" customHeight="1" x14ac:dyDescent="0.3">
      <c r="A68" s="363"/>
      <c r="B68" s="364"/>
      <c r="C68" s="277" t="s">
        <v>169</v>
      </c>
      <c r="D68" s="235">
        <v>0</v>
      </c>
      <c r="E68" s="236">
        <v>0</v>
      </c>
      <c r="F68" s="121"/>
      <c r="G68" s="121"/>
    </row>
    <row r="69" spans="1:7" ht="29.25" customHeight="1" x14ac:dyDescent="0.3">
      <c r="A69" s="363"/>
      <c r="B69" s="364"/>
      <c r="C69" s="277" t="s">
        <v>167</v>
      </c>
      <c r="D69" s="235">
        <v>0</v>
      </c>
      <c r="E69" s="236">
        <v>0</v>
      </c>
      <c r="F69" s="121"/>
      <c r="G69" s="121"/>
    </row>
    <row r="70" spans="1:7" ht="29.25" customHeight="1" x14ac:dyDescent="0.3">
      <c r="A70" s="363"/>
      <c r="B70" s="364"/>
      <c r="C70" s="277" t="s">
        <v>165</v>
      </c>
      <c r="D70" s="235">
        <v>12</v>
      </c>
      <c r="E70" s="236">
        <v>10000</v>
      </c>
      <c r="F70" s="121"/>
      <c r="G70" s="121"/>
    </row>
    <row r="71" spans="1:7" ht="29.25" customHeight="1" x14ac:dyDescent="0.3">
      <c r="A71" s="363"/>
      <c r="B71" s="364"/>
      <c r="C71" s="277" t="s">
        <v>166</v>
      </c>
      <c r="D71" s="235">
        <v>0</v>
      </c>
      <c r="E71" s="236">
        <v>0</v>
      </c>
      <c r="F71" s="121"/>
      <c r="G71" s="121"/>
    </row>
    <row r="72" spans="1:7" ht="29.25" customHeight="1" thickBot="1" x14ac:dyDescent="0.35">
      <c r="A72" s="365"/>
      <c r="B72" s="366"/>
      <c r="C72" s="278" t="s">
        <v>171</v>
      </c>
      <c r="D72" s="237">
        <v>0</v>
      </c>
      <c r="E72" s="238">
        <v>0</v>
      </c>
      <c r="F72" s="121"/>
      <c r="G72" s="121"/>
    </row>
    <row r="73" spans="1:7" ht="162.65" customHeight="1" thickBot="1" x14ac:dyDescent="0.35">
      <c r="A73" s="339" t="s">
        <v>268</v>
      </c>
      <c r="B73" s="340"/>
      <c r="F73" s="121"/>
      <c r="G73" s="121"/>
    </row>
    <row r="74" spans="1:7" ht="20.149999999999999" customHeight="1" x14ac:dyDescent="0.35">
      <c r="A74" s="279"/>
      <c r="B74" s="279"/>
      <c r="C74" s="274"/>
      <c r="D74" s="275"/>
      <c r="E74" s="121"/>
      <c r="F74" s="121"/>
      <c r="G74" s="121"/>
    </row>
    <row r="75" spans="1:7" ht="20.149999999999999" customHeight="1" x14ac:dyDescent="0.35">
      <c r="A75" s="267"/>
      <c r="B75" s="268"/>
      <c r="C75" s="269"/>
      <c r="D75" s="269"/>
      <c r="E75" s="121"/>
      <c r="F75" s="121"/>
      <c r="G75" s="121"/>
    </row>
    <row r="84" spans="1:8" ht="14.5" thickBot="1" x14ac:dyDescent="0.35"/>
    <row r="85" spans="1:8" ht="30.75" customHeight="1" x14ac:dyDescent="0.3">
      <c r="A85" s="248" t="s">
        <v>220</v>
      </c>
      <c r="B85" s="341" t="s">
        <v>263</v>
      </c>
      <c r="C85" s="343" t="s">
        <v>271</v>
      </c>
      <c r="D85" s="344"/>
      <c r="E85" s="343" t="s">
        <v>274</v>
      </c>
      <c r="F85" s="344"/>
      <c r="G85" s="343" t="s">
        <v>273</v>
      </c>
      <c r="H85" s="344"/>
    </row>
    <row r="86" spans="1:8" ht="18.5" thickBot="1" x14ac:dyDescent="0.35">
      <c r="A86" s="280" t="s">
        <v>231</v>
      </c>
      <c r="B86" s="342"/>
      <c r="C86" s="281" t="s">
        <v>230</v>
      </c>
      <c r="D86" s="282" t="s">
        <v>174</v>
      </c>
      <c r="E86" s="281" t="s">
        <v>230</v>
      </c>
      <c r="F86" s="282" t="s">
        <v>174</v>
      </c>
      <c r="G86" s="281" t="s">
        <v>230</v>
      </c>
      <c r="H86" s="282" t="s">
        <v>174</v>
      </c>
    </row>
    <row r="87" spans="1:8" s="283" customFormat="1" ht="80.150000000000006" customHeight="1" x14ac:dyDescent="0.3">
      <c r="A87" s="307" t="str">
        <f>IF(ISBLANK('Pivot for All plans'!A6)=TRUE,"",'Pivot for All plans'!A6)</f>
        <v>Diagnostic test (x-ray, blood work)</v>
      </c>
      <c r="B87" s="239">
        <v>800</v>
      </c>
      <c r="C87" s="296" t="str">
        <f>IF(ISBLANK('Pivot for All plans'!B6)=TRUE,"",'Pivot for All plans'!B6)</f>
        <v>20%</v>
      </c>
      <c r="D87" s="297" t="str">
        <f>IF(ISBLANK('Pivot for All plans'!C6)=TRUE,"",'Pivot for All plans'!C6)</f>
        <v>Coinsurance</v>
      </c>
      <c r="E87" s="298" t="str">
        <f>IF(ISBLANK('Pivot for All plans'!D6)=TRUE,"",'Pivot for All plans'!D6)</f>
        <v>20%</v>
      </c>
      <c r="F87" s="297" t="str">
        <f>IF(ISBLANK('Pivot for All plans'!E6)=TRUE,"",'Pivot for All plans'!E6)</f>
        <v>Coinsurance</v>
      </c>
      <c r="G87" s="298" t="str">
        <f>IF(ISBLANK('Pivot for All plans'!F6)=TRUE,"",'Pivot for All plans'!F6)</f>
        <v>0%</v>
      </c>
      <c r="H87" s="297" t="str">
        <f>IF(ISBLANK('Pivot for All plans'!G6)=TRUE,"",'Pivot for All plans'!G6)</f>
        <v>Coinsurance</v>
      </c>
    </row>
    <row r="88" spans="1:8" s="283" customFormat="1" ht="80.150000000000006" customHeight="1" x14ac:dyDescent="0.3">
      <c r="A88" s="308" t="str">
        <f>IF(ISBLANK('Pivot for All plans'!A7)=TRUE,"",'Pivot for All plans'!A7)</f>
        <v>Imaging (CT/PET scans, MRIs)</v>
      </c>
      <c r="B88" s="240">
        <v>100</v>
      </c>
      <c r="C88" s="299" t="str">
        <f>IF(ISBLANK('Pivot for All plans'!B7)=TRUE,"",'Pivot for All plans'!B7)</f>
        <v>20%</v>
      </c>
      <c r="D88" s="300" t="str">
        <f>IF(ISBLANK('Pivot for All plans'!C7)=TRUE,"",'Pivot for All plans'!C7)</f>
        <v>Coinsurance</v>
      </c>
      <c r="E88" s="301" t="str">
        <f>IF(ISBLANK('Pivot for All plans'!D7)=TRUE,"",'Pivot for All plans'!D7)</f>
        <v>20%</v>
      </c>
      <c r="F88" s="300" t="str">
        <f>IF(ISBLANK('Pivot for All plans'!E7)=TRUE,"",'Pivot for All plans'!E7)</f>
        <v>Coinsurance</v>
      </c>
      <c r="G88" s="301" t="str">
        <f>IF(ISBLANK('Pivot for All plans'!F7)=TRUE,"",'Pivot for All plans'!F7)</f>
        <v>0%</v>
      </c>
      <c r="H88" s="300" t="str">
        <f>IF(ISBLANK('Pivot for All plans'!G7)=TRUE,"",'Pivot for All plans'!G7)</f>
        <v>Coinsurance</v>
      </c>
    </row>
    <row r="89" spans="1:8" s="283" customFormat="1" ht="80.150000000000006" customHeight="1" x14ac:dyDescent="0.3">
      <c r="A89" s="308" t="str">
        <f>IF(ISBLANK('Pivot for All plans'!A8)=TRUE,"",'Pivot for All plans'!A8)</f>
        <v/>
      </c>
      <c r="B89" s="240"/>
      <c r="C89" s="299" t="str">
        <f>IF(ISBLANK('Pivot for All plans'!B8)=TRUE,"",'Pivot for All plans'!B8)</f>
        <v/>
      </c>
      <c r="D89" s="300" t="str">
        <f>IF(ISBLANK('Pivot for All plans'!C8)=TRUE,"",'Pivot for All plans'!C8)</f>
        <v/>
      </c>
      <c r="E89" s="301" t="str">
        <f>IF(ISBLANK('Pivot for All plans'!D8)=TRUE,"",'Pivot for All plans'!D8)</f>
        <v/>
      </c>
      <c r="F89" s="300" t="str">
        <f>IF(ISBLANK('Pivot for All plans'!E8)=TRUE,"",'Pivot for All plans'!E8)</f>
        <v/>
      </c>
      <c r="G89" s="301" t="str">
        <f>IF(ISBLANK('Pivot for All plans'!F8)=TRUE,"",'Pivot for All plans'!F8)</f>
        <v/>
      </c>
      <c r="H89" s="300" t="str">
        <f>IF(ISBLANK('Pivot for All plans'!G8)=TRUE,"",'Pivot for All plans'!G8)</f>
        <v/>
      </c>
    </row>
    <row r="90" spans="1:8" s="283" customFormat="1" ht="80.150000000000006" customHeight="1" x14ac:dyDescent="0.3">
      <c r="A90" s="308" t="str">
        <f>IF(ISBLANK('Pivot for All plans'!A9)=TRUE,"",'Pivot for All plans'!A9)</f>
        <v/>
      </c>
      <c r="B90" s="240"/>
      <c r="C90" s="302" t="str">
        <f>IF(ISBLANK('Pivot for All plans'!B9)=TRUE,"",'Pivot for All plans'!B9)</f>
        <v/>
      </c>
      <c r="D90" s="300" t="str">
        <f>IF(ISBLANK('Pivot for All plans'!C9)=TRUE,"",'Pivot for All plans'!C9)</f>
        <v/>
      </c>
      <c r="E90" s="301" t="str">
        <f>IF(ISBLANK('Pivot for All plans'!D9)=TRUE,"",'Pivot for All plans'!D9)</f>
        <v/>
      </c>
      <c r="F90" s="300" t="str">
        <f>IF(ISBLANK('Pivot for All plans'!E9)=TRUE,"",'Pivot for All plans'!E9)</f>
        <v/>
      </c>
      <c r="G90" s="301" t="str">
        <f>IF(ISBLANK('Pivot for All plans'!F9)=TRUE,"",'Pivot for All plans'!F9)</f>
        <v/>
      </c>
      <c r="H90" s="300" t="str">
        <f>IF(ISBLANK('Pivot for All plans'!G9)=TRUE,"",'Pivot for All plans'!G9)</f>
        <v/>
      </c>
    </row>
    <row r="91" spans="1:8" s="283" customFormat="1" ht="80.150000000000006" customHeight="1" x14ac:dyDescent="0.3">
      <c r="A91" s="308" t="str">
        <f>IF(ISBLANK('Pivot for All plans'!A10)=TRUE,"",'Pivot for All plans'!A10)</f>
        <v/>
      </c>
      <c r="B91" s="240"/>
      <c r="C91" s="302" t="str">
        <f>IF(ISBLANK('Pivot for All plans'!B10)=TRUE,"",'Pivot for All plans'!B10)</f>
        <v/>
      </c>
      <c r="D91" s="300" t="str">
        <f>IF(ISBLANK('Pivot for All plans'!C10)=TRUE,"",'Pivot for All plans'!C10)</f>
        <v/>
      </c>
      <c r="E91" s="301" t="str">
        <f>IF(ISBLANK('Pivot for All plans'!D10)=TRUE,"",'Pivot for All plans'!D10)</f>
        <v/>
      </c>
      <c r="F91" s="300" t="str">
        <f>IF(ISBLANK('Pivot for All plans'!E10)=TRUE,"",'Pivot for All plans'!E10)</f>
        <v/>
      </c>
      <c r="G91" s="301" t="str">
        <f>IF(ISBLANK('Pivot for All plans'!F10)=TRUE,"",'Pivot for All plans'!F10)</f>
        <v/>
      </c>
      <c r="H91" s="300" t="str">
        <f>IF(ISBLANK('Pivot for All plans'!G10)=TRUE,"",'Pivot for All plans'!G10)</f>
        <v/>
      </c>
    </row>
    <row r="92" spans="1:8" s="283" customFormat="1" ht="80.150000000000006" customHeight="1" x14ac:dyDescent="0.3">
      <c r="A92" s="308" t="str">
        <f>IF(ISBLANK('Pivot for All plans'!A11)=TRUE,"",'Pivot for All plans'!A11)</f>
        <v/>
      </c>
      <c r="B92" s="240"/>
      <c r="C92" s="302" t="str">
        <f>IF(ISBLANK('Pivot for All plans'!B11)=TRUE,"",'Pivot for All plans'!B11)</f>
        <v/>
      </c>
      <c r="D92" s="300" t="str">
        <f>IF(ISBLANK('Pivot for All plans'!C11)=TRUE,"",'Pivot for All plans'!C11)</f>
        <v/>
      </c>
      <c r="E92" s="301" t="str">
        <f>IF(ISBLANK('Pivot for All plans'!D11)=TRUE,"",'Pivot for All plans'!D11)</f>
        <v/>
      </c>
      <c r="F92" s="300" t="str">
        <f>IF(ISBLANK('Pivot for All plans'!E11)=TRUE,"",'Pivot for All plans'!E11)</f>
        <v/>
      </c>
      <c r="G92" s="301" t="str">
        <f>IF(ISBLANK('Pivot for All plans'!F11)=TRUE,"",'Pivot for All plans'!F11)</f>
        <v/>
      </c>
      <c r="H92" s="300" t="str">
        <f>IF(ISBLANK('Pivot for All plans'!G11)=TRUE,"",'Pivot for All plans'!G11)</f>
        <v/>
      </c>
    </row>
    <row r="93" spans="1:8" s="283" customFormat="1" ht="80.150000000000006" customHeight="1" x14ac:dyDescent="0.3">
      <c r="A93" s="309" t="str">
        <f>IF(ISBLANK('Pivot for All plans'!A12)=TRUE,"",'Pivot for All plans'!A12)</f>
        <v/>
      </c>
      <c r="B93" s="240"/>
      <c r="C93" s="303" t="str">
        <f>IF(ISBLANK('Pivot for All plans'!B12)=TRUE,"",'Pivot for All plans'!B12)</f>
        <v/>
      </c>
      <c r="D93" s="304" t="str">
        <f>IF(ISBLANK('Pivot for All plans'!C12)=TRUE,"",'Pivot for All plans'!C12)</f>
        <v/>
      </c>
      <c r="E93" s="303" t="str">
        <f>IF(ISBLANK('Pivot for All plans'!D12)=TRUE,"",'Pivot for All plans'!D12)</f>
        <v/>
      </c>
      <c r="F93" s="304" t="str">
        <f>IF(ISBLANK('Pivot for All plans'!E12)=TRUE,"",'Pivot for All plans'!E12)</f>
        <v/>
      </c>
      <c r="G93" s="303" t="str">
        <f>IF(ISBLANK('Pivot for All plans'!F12)=TRUE,"",'Pivot for All plans'!F12)</f>
        <v/>
      </c>
      <c r="H93" s="304" t="str">
        <f>IF(ISBLANK('Pivot for All plans'!G12)=TRUE,"",'Pivot for All plans'!G12)</f>
        <v/>
      </c>
    </row>
    <row r="94" spans="1:8" s="283" customFormat="1" ht="80.150000000000006" customHeight="1" x14ac:dyDescent="0.3">
      <c r="A94" s="309" t="str">
        <f>IF(ISBLANK('Pivot for All plans'!A13)=TRUE,"",'Pivot for All plans'!A13)</f>
        <v/>
      </c>
      <c r="B94" s="240"/>
      <c r="C94" s="303" t="str">
        <f>IF(ISBLANK('Pivot for All plans'!B13)=TRUE,"",'Pivot for All plans'!B13)</f>
        <v/>
      </c>
      <c r="D94" s="304" t="str">
        <f>IF(ISBLANK('Pivot for All plans'!C13)=TRUE,"",'Pivot for All plans'!C13)</f>
        <v/>
      </c>
      <c r="E94" s="303" t="str">
        <f>IF(ISBLANK('Pivot for All plans'!D13)=TRUE,"",'Pivot for All plans'!D13)</f>
        <v/>
      </c>
      <c r="F94" s="304" t="str">
        <f>IF(ISBLANK('Pivot for All plans'!E13)=TRUE,"",'Pivot for All plans'!E13)</f>
        <v/>
      </c>
      <c r="G94" s="303" t="str">
        <f>IF(ISBLANK('Pivot for All plans'!F13)=TRUE,"",'Pivot for All plans'!F13)</f>
        <v/>
      </c>
      <c r="H94" s="304" t="str">
        <f>IF(ISBLANK('Pivot for All plans'!G13)=TRUE,"",'Pivot for All plans'!G13)</f>
        <v/>
      </c>
    </row>
    <row r="95" spans="1:8" s="283" customFormat="1" ht="80.150000000000006" customHeight="1" x14ac:dyDescent="0.3">
      <c r="A95" s="309" t="str">
        <f>IF(ISBLANK('Pivot for All plans'!A14)=TRUE,"",'Pivot for All plans'!A14)</f>
        <v/>
      </c>
      <c r="B95" s="240"/>
      <c r="C95" s="303" t="str">
        <f>IF(ISBLANK('Pivot for All plans'!B14)=TRUE,"",'Pivot for All plans'!B14)</f>
        <v/>
      </c>
      <c r="D95" s="304" t="str">
        <f>IF(ISBLANK('Pivot for All plans'!C14)=TRUE,"",'Pivot for All plans'!C14)</f>
        <v/>
      </c>
      <c r="E95" s="303" t="str">
        <f>IF(ISBLANK('Pivot for All plans'!D14)=TRUE,"",'Pivot for All plans'!D14)</f>
        <v/>
      </c>
      <c r="F95" s="304" t="str">
        <f>IF(ISBLANK('Pivot for All plans'!E14)=TRUE,"",'Pivot for All plans'!E14)</f>
        <v/>
      </c>
      <c r="G95" s="303" t="str">
        <f>IF(ISBLANK('Pivot for All plans'!F14)=TRUE,"",'Pivot for All plans'!F14)</f>
        <v/>
      </c>
      <c r="H95" s="304" t="str">
        <f>IF(ISBLANK('Pivot for All plans'!G14)=TRUE,"",'Pivot for All plans'!G14)</f>
        <v/>
      </c>
    </row>
    <row r="96" spans="1:8" s="283" customFormat="1" ht="80.150000000000006" customHeight="1" x14ac:dyDescent="0.3">
      <c r="A96" s="309" t="str">
        <f>IF(ISBLANK('Pivot for All plans'!A15)=TRUE,"",'Pivot for All plans'!A15)</f>
        <v/>
      </c>
      <c r="B96" s="240"/>
      <c r="C96" s="303" t="str">
        <f>IF(ISBLANK('Pivot for All plans'!B15)=TRUE,"",'Pivot for All plans'!B15)</f>
        <v/>
      </c>
      <c r="D96" s="304" t="str">
        <f>IF(ISBLANK('Pivot for All plans'!C15)=TRUE,"",'Pivot for All plans'!C15)</f>
        <v/>
      </c>
      <c r="E96" s="303" t="str">
        <f>IF(ISBLANK('Pivot for All plans'!D15)=TRUE,"",'Pivot for All plans'!D15)</f>
        <v/>
      </c>
      <c r="F96" s="304" t="str">
        <f>IF(ISBLANK('Pivot for All plans'!E15)=TRUE,"",'Pivot for All plans'!E15)</f>
        <v/>
      </c>
      <c r="G96" s="303" t="str">
        <f>IF(ISBLANK('Pivot for All plans'!F15)=TRUE,"",'Pivot for All plans'!F15)</f>
        <v/>
      </c>
      <c r="H96" s="304" t="str">
        <f>IF(ISBLANK('Pivot for All plans'!G15)=TRUE,"",'Pivot for All plans'!G15)</f>
        <v/>
      </c>
    </row>
    <row r="97" spans="1:8" s="283" customFormat="1" ht="80.150000000000006" customHeight="1" x14ac:dyDescent="0.3">
      <c r="A97" s="309" t="str">
        <f>IF(ISBLANK('Pivot for All plans'!A16)=TRUE,"",'Pivot for All plans'!A16)</f>
        <v/>
      </c>
      <c r="B97" s="240"/>
      <c r="C97" s="303" t="str">
        <f>IF(ISBLANK('Pivot for All plans'!B16)=TRUE,"",'Pivot for All plans'!B16)</f>
        <v/>
      </c>
      <c r="D97" s="304" t="str">
        <f>IF(ISBLANK('Pivot for All plans'!C16)=TRUE,"",'Pivot for All plans'!C16)</f>
        <v/>
      </c>
      <c r="E97" s="303" t="str">
        <f>IF(ISBLANK('Pivot for All plans'!D16)=TRUE,"",'Pivot for All plans'!D16)</f>
        <v/>
      </c>
      <c r="F97" s="304" t="str">
        <f>IF(ISBLANK('Pivot for All plans'!E16)=TRUE,"",'Pivot for All plans'!E16)</f>
        <v/>
      </c>
      <c r="G97" s="303" t="str">
        <f>IF(ISBLANK('Pivot for All plans'!F16)=TRUE,"",'Pivot for All plans'!F16)</f>
        <v/>
      </c>
      <c r="H97" s="304" t="str">
        <f>IF(ISBLANK('Pivot for All plans'!G16)=TRUE,"",'Pivot for All plans'!G16)</f>
        <v/>
      </c>
    </row>
    <row r="98" spans="1:8" s="283" customFormat="1" ht="80.150000000000006" customHeight="1" x14ac:dyDescent="0.3">
      <c r="A98" s="309" t="str">
        <f>IF(ISBLANK('Pivot for All plans'!A17)=TRUE,"",'Pivot for All plans'!A17)</f>
        <v/>
      </c>
      <c r="B98" s="240"/>
      <c r="C98" s="303" t="str">
        <f>IF(ISBLANK('Pivot for All plans'!B17)=TRUE,"",'Pivot for All plans'!B17)</f>
        <v/>
      </c>
      <c r="D98" s="304" t="str">
        <f>IF(ISBLANK('Pivot for All plans'!C17)=TRUE,"",'Pivot for All plans'!C17)</f>
        <v/>
      </c>
      <c r="E98" s="303" t="str">
        <f>IF(ISBLANK('Pivot for All plans'!D17)=TRUE,"",'Pivot for All plans'!D17)</f>
        <v/>
      </c>
      <c r="F98" s="304" t="str">
        <f>IF(ISBLANK('Pivot for All plans'!E17)=TRUE,"",'Pivot for All plans'!E17)</f>
        <v/>
      </c>
      <c r="G98" s="303" t="str">
        <f>IF(ISBLANK('Pivot for All plans'!F17)=TRUE,"",'Pivot for All plans'!F17)</f>
        <v/>
      </c>
      <c r="H98" s="304" t="str">
        <f>IF(ISBLANK('Pivot for All plans'!G17)=TRUE,"",'Pivot for All plans'!G17)</f>
        <v/>
      </c>
    </row>
    <row r="99" spans="1:8" s="283" customFormat="1" ht="80.150000000000006" customHeight="1" x14ac:dyDescent="0.3">
      <c r="A99" s="309" t="str">
        <f>IF(ISBLANK('Pivot for All plans'!A18)=TRUE,"",'Pivot for All plans'!A18)</f>
        <v/>
      </c>
      <c r="B99" s="240"/>
      <c r="C99" s="303" t="str">
        <f>IF(ISBLANK('Pivot for All plans'!B18)=TRUE,"",'Pivot for All plans'!B18)</f>
        <v/>
      </c>
      <c r="D99" s="304" t="str">
        <f>IF(ISBLANK('Pivot for All plans'!C18)=TRUE,"",'Pivot for All plans'!C18)</f>
        <v/>
      </c>
      <c r="E99" s="303" t="str">
        <f>IF(ISBLANK('Pivot for All plans'!D18)=TRUE,"",'Pivot for All plans'!D18)</f>
        <v/>
      </c>
      <c r="F99" s="304" t="str">
        <f>IF(ISBLANK('Pivot for All plans'!E18)=TRUE,"",'Pivot for All plans'!E18)</f>
        <v/>
      </c>
      <c r="G99" s="303" t="str">
        <f>IF(ISBLANK('Pivot for All plans'!F18)=TRUE,"",'Pivot for All plans'!F18)</f>
        <v/>
      </c>
      <c r="H99" s="304" t="str">
        <f>IF(ISBLANK('Pivot for All plans'!G18)=TRUE,"",'Pivot for All plans'!G18)</f>
        <v/>
      </c>
    </row>
    <row r="100" spans="1:8" s="283" customFormat="1" ht="80.150000000000006" customHeight="1" x14ac:dyDescent="0.3">
      <c r="A100" s="309" t="str">
        <f>IF(ISBLANK('Pivot for All plans'!A19)=TRUE,"",'Pivot for All plans'!A19)</f>
        <v/>
      </c>
      <c r="B100" s="240"/>
      <c r="C100" s="303" t="str">
        <f>IF(ISBLANK('Pivot for All plans'!B19)=TRUE,"",'Pivot for All plans'!B19)</f>
        <v/>
      </c>
      <c r="D100" s="304" t="str">
        <f>IF(ISBLANK('Pivot for All plans'!C19)=TRUE,"",'Pivot for All plans'!C19)</f>
        <v/>
      </c>
      <c r="E100" s="303" t="str">
        <f>IF(ISBLANK('Pivot for All plans'!D19)=TRUE,"",'Pivot for All plans'!D19)</f>
        <v/>
      </c>
      <c r="F100" s="304" t="str">
        <f>IF(ISBLANK('Pivot for All plans'!E19)=TRUE,"",'Pivot for All plans'!E19)</f>
        <v/>
      </c>
      <c r="G100" s="303" t="str">
        <f>IF(ISBLANK('Pivot for All plans'!F19)=TRUE,"",'Pivot for All plans'!F19)</f>
        <v/>
      </c>
      <c r="H100" s="304" t="str">
        <f>IF(ISBLANK('Pivot for All plans'!G19)=TRUE,"",'Pivot for All plans'!G19)</f>
        <v/>
      </c>
    </row>
    <row r="101" spans="1:8" s="283" customFormat="1" ht="80.150000000000006" customHeight="1" x14ac:dyDescent="0.3">
      <c r="A101" s="309" t="str">
        <f>IF(ISBLANK('Pivot for All plans'!A20)=TRUE,"",'Pivot for All plans'!A20)</f>
        <v/>
      </c>
      <c r="B101" s="240"/>
      <c r="C101" s="303" t="str">
        <f>IF(ISBLANK('Pivot for All plans'!B20)=TRUE,"",'Pivot for All plans'!B20)</f>
        <v/>
      </c>
      <c r="D101" s="304" t="str">
        <f>IF(ISBLANK('Pivot for All plans'!C20)=TRUE,"",'Pivot for All plans'!C20)</f>
        <v/>
      </c>
      <c r="E101" s="303" t="str">
        <f>IF(ISBLANK('Pivot for All plans'!D20)=TRUE,"",'Pivot for All plans'!D20)</f>
        <v/>
      </c>
      <c r="F101" s="304" t="str">
        <f>IF(ISBLANK('Pivot for All plans'!E20)=TRUE,"",'Pivot for All plans'!E20)</f>
        <v/>
      </c>
      <c r="G101" s="303" t="str">
        <f>IF(ISBLANK('Pivot for All plans'!F20)=TRUE,"",'Pivot for All plans'!F20)</f>
        <v/>
      </c>
      <c r="H101" s="304" t="str">
        <f>IF(ISBLANK('Pivot for All plans'!G20)=TRUE,"",'Pivot for All plans'!G20)</f>
        <v/>
      </c>
    </row>
    <row r="102" spans="1:8" s="283" customFormat="1" ht="80.150000000000006" customHeight="1" x14ac:dyDescent="0.3">
      <c r="A102" s="309" t="str">
        <f>IF(ISBLANK('Pivot for All plans'!A21)=TRUE,"",'Pivot for All plans'!A21)</f>
        <v/>
      </c>
      <c r="B102" s="240"/>
      <c r="C102" s="303" t="str">
        <f>IF(ISBLANK('Pivot for All plans'!B21)=TRUE,"",'Pivot for All plans'!B21)</f>
        <v/>
      </c>
      <c r="D102" s="304" t="str">
        <f>IF(ISBLANK('Pivot for All plans'!C21)=TRUE,"",'Pivot for All plans'!C21)</f>
        <v/>
      </c>
      <c r="E102" s="303" t="str">
        <f>IF(ISBLANK('Pivot for All plans'!D21)=TRUE,"",'Pivot for All plans'!D21)</f>
        <v/>
      </c>
      <c r="F102" s="304" t="str">
        <f>IF(ISBLANK('Pivot for All plans'!E21)=TRUE,"",'Pivot for All plans'!E21)</f>
        <v/>
      </c>
      <c r="G102" s="303" t="str">
        <f>IF(ISBLANK('Pivot for All plans'!F21)=TRUE,"",'Pivot for All plans'!F21)</f>
        <v/>
      </c>
      <c r="H102" s="304" t="str">
        <f>IF(ISBLANK('Pivot for All plans'!G21)=TRUE,"",'Pivot for All plans'!G21)</f>
        <v/>
      </c>
    </row>
    <row r="103" spans="1:8" s="283" customFormat="1" ht="80.150000000000006" customHeight="1" x14ac:dyDescent="0.3">
      <c r="A103" s="309" t="str">
        <f>IF(ISBLANK('Pivot for All plans'!A22)=TRUE,"",'Pivot for All plans'!A22)</f>
        <v/>
      </c>
      <c r="B103" s="240"/>
      <c r="C103" s="303" t="str">
        <f>IF(ISBLANK('Pivot for All plans'!B22)=TRUE,"",'Pivot for All plans'!B22)</f>
        <v/>
      </c>
      <c r="D103" s="304" t="str">
        <f>IF(ISBLANK('Pivot for All plans'!C22)=TRUE,"",'Pivot for All plans'!C22)</f>
        <v/>
      </c>
      <c r="E103" s="303" t="str">
        <f>IF(ISBLANK('Pivot for All plans'!D22)=TRUE,"",'Pivot for All plans'!D22)</f>
        <v/>
      </c>
      <c r="F103" s="304" t="str">
        <f>IF(ISBLANK('Pivot for All plans'!E22)=TRUE,"",'Pivot for All plans'!E22)</f>
        <v/>
      </c>
      <c r="G103" s="303" t="str">
        <f>IF(ISBLANK('Pivot for All plans'!F22)=TRUE,"",'Pivot for All plans'!F22)</f>
        <v/>
      </c>
      <c r="H103" s="304" t="str">
        <f>IF(ISBLANK('Pivot for All plans'!G22)=TRUE,"",'Pivot for All plans'!G22)</f>
        <v/>
      </c>
    </row>
    <row r="104" spans="1:8" s="283" customFormat="1" ht="80.150000000000006" customHeight="1" x14ac:dyDescent="0.3">
      <c r="A104" s="309" t="str">
        <f>IF(ISBLANK('Pivot for All plans'!A23)=TRUE,"",'Pivot for All plans'!A23)</f>
        <v/>
      </c>
      <c r="B104" s="240"/>
      <c r="C104" s="303" t="str">
        <f>IF(ISBLANK('Pivot for All plans'!B23)=TRUE,"",'Pivot for All plans'!B23)</f>
        <v/>
      </c>
      <c r="D104" s="304" t="str">
        <f>IF(ISBLANK('Pivot for All plans'!C23)=TRUE,"",'Pivot for All plans'!C23)</f>
        <v/>
      </c>
      <c r="E104" s="303" t="str">
        <f>IF(ISBLANK('Pivot for All plans'!D23)=TRUE,"",'Pivot for All plans'!D23)</f>
        <v/>
      </c>
      <c r="F104" s="304" t="str">
        <f>IF(ISBLANK('Pivot for All plans'!E23)=TRUE,"",'Pivot for All plans'!E23)</f>
        <v/>
      </c>
      <c r="G104" s="303" t="str">
        <f>IF(ISBLANK('Pivot for All plans'!F23)=TRUE,"",'Pivot for All plans'!F23)</f>
        <v/>
      </c>
      <c r="H104" s="304" t="str">
        <f>IF(ISBLANK('Pivot for All plans'!G23)=TRUE,"",'Pivot for All plans'!G23)</f>
        <v/>
      </c>
    </row>
    <row r="105" spans="1:8" s="283" customFormat="1" ht="80.150000000000006" customHeight="1" x14ac:dyDescent="0.3">
      <c r="A105" s="309" t="str">
        <f>IF(ISBLANK('Pivot for All plans'!A24)=TRUE,"",'Pivot for All plans'!A24)</f>
        <v/>
      </c>
      <c r="B105" s="240"/>
      <c r="C105" s="303" t="str">
        <f>IF(ISBLANK('Pivot for All plans'!B24)=TRUE,"",'Pivot for All plans'!B24)</f>
        <v/>
      </c>
      <c r="D105" s="304" t="str">
        <f>IF(ISBLANK('Pivot for All plans'!C24)=TRUE,"",'Pivot for All plans'!C24)</f>
        <v/>
      </c>
      <c r="E105" s="303" t="str">
        <f>IF(ISBLANK('Pivot for All plans'!D24)=TRUE,"",'Pivot for All plans'!D24)</f>
        <v/>
      </c>
      <c r="F105" s="304" t="str">
        <f>IF(ISBLANK('Pivot for All plans'!E24)=TRUE,"",'Pivot for All plans'!E24)</f>
        <v/>
      </c>
      <c r="G105" s="303" t="str">
        <f>IF(ISBLANK('Pivot for All plans'!F24)=TRUE,"",'Pivot for All plans'!F24)</f>
        <v/>
      </c>
      <c r="H105" s="304" t="str">
        <f>IF(ISBLANK('Pivot for All plans'!G24)=TRUE,"",'Pivot for All plans'!G24)</f>
        <v/>
      </c>
    </row>
    <row r="106" spans="1:8" s="283" customFormat="1" ht="80.150000000000006" customHeight="1" x14ac:dyDescent="0.3">
      <c r="A106" s="309" t="str">
        <f>IF(ISBLANK('Pivot for All plans'!A25)=TRUE,"",'Pivot for All plans'!A25)</f>
        <v/>
      </c>
      <c r="B106" s="241"/>
      <c r="C106" s="303" t="str">
        <f>IF(ISBLANK('Pivot for All plans'!B25)=TRUE,"",'Pivot for All plans'!B25)</f>
        <v/>
      </c>
      <c r="D106" s="304" t="str">
        <f>IF(ISBLANK('Pivot for All plans'!C25)=TRUE,"",'Pivot for All plans'!C25)</f>
        <v/>
      </c>
      <c r="E106" s="303" t="str">
        <f>IF(ISBLANK('Pivot for All plans'!D25)=TRUE,"",'Pivot for All plans'!D25)</f>
        <v/>
      </c>
      <c r="F106" s="304" t="str">
        <f>IF(ISBLANK('Pivot for All plans'!E25)=TRUE,"",'Pivot for All plans'!E25)</f>
        <v/>
      </c>
      <c r="G106" s="303" t="str">
        <f>IF(ISBLANK('Pivot for All plans'!F25)=TRUE,"",'Pivot for All plans'!F25)</f>
        <v/>
      </c>
      <c r="H106" s="304" t="str">
        <f>IF(ISBLANK('Pivot for All plans'!G25)=TRUE,"",'Pivot for All plans'!G25)</f>
        <v/>
      </c>
    </row>
    <row r="107" spans="1:8" s="283" customFormat="1" ht="50.15" customHeight="1" x14ac:dyDescent="0.3">
      <c r="A107" s="309" t="str">
        <f>IF(ISBLANK('Pivot for All plans'!A26)=TRUE,"",'Pivot for All plans'!A26)</f>
        <v/>
      </c>
      <c r="B107" s="241"/>
      <c r="C107" s="303" t="str">
        <f>IF(ISBLANK('Pivot for All plans'!B26)=TRUE,"",'Pivot for All plans'!B26)</f>
        <v/>
      </c>
      <c r="D107" s="304" t="str">
        <f>IF(ISBLANK('Pivot for All plans'!C26)=TRUE,"",'Pivot for All plans'!C26)</f>
        <v/>
      </c>
      <c r="E107" s="303" t="str">
        <f>IF(ISBLANK('Pivot for All plans'!D26)=TRUE,"",'Pivot for All plans'!D26)</f>
        <v/>
      </c>
      <c r="F107" s="304" t="str">
        <f>IF(ISBLANK('Pivot for All plans'!E26)=TRUE,"",'Pivot for All plans'!E26)</f>
        <v/>
      </c>
      <c r="G107" s="303" t="str">
        <f>IF(ISBLANK('Pivot for All plans'!F26)=TRUE,"",'Pivot for All plans'!F26)</f>
        <v/>
      </c>
      <c r="H107" s="304" t="str">
        <f>IF(ISBLANK('Pivot for All plans'!G26)=TRUE,"",'Pivot for All plans'!G26)</f>
        <v/>
      </c>
    </row>
    <row r="108" spans="1:8" s="283" customFormat="1" ht="50.15" customHeight="1" x14ac:dyDescent="0.3">
      <c r="A108" s="309" t="str">
        <f>IF(ISBLANK('Pivot for All plans'!A27)=TRUE,"",'Pivot for All plans'!A27)</f>
        <v/>
      </c>
      <c r="B108" s="241"/>
      <c r="C108" s="303" t="str">
        <f>IF(ISBLANK('Pivot for All plans'!B27)=TRUE,"",'Pivot for All plans'!B27)</f>
        <v/>
      </c>
      <c r="D108" s="304" t="str">
        <f>IF(ISBLANK('Pivot for All plans'!C27)=TRUE,"",'Pivot for All plans'!C27)</f>
        <v/>
      </c>
      <c r="E108" s="303" t="str">
        <f>IF(ISBLANK('Pivot for All plans'!D27)=TRUE,"",'Pivot for All plans'!D27)</f>
        <v/>
      </c>
      <c r="F108" s="304" t="str">
        <f>IF(ISBLANK('Pivot for All plans'!E27)=TRUE,"",'Pivot for All plans'!E27)</f>
        <v/>
      </c>
      <c r="G108" s="303" t="str">
        <f>IF(ISBLANK('Pivot for All plans'!F27)=TRUE,"",'Pivot for All plans'!F27)</f>
        <v/>
      </c>
      <c r="H108" s="304" t="str">
        <f>IF(ISBLANK('Pivot for All plans'!G27)=TRUE,"",'Pivot for All plans'!G27)</f>
        <v/>
      </c>
    </row>
    <row r="109" spans="1:8" s="283" customFormat="1" ht="50.15" customHeight="1" x14ac:dyDescent="0.3">
      <c r="A109" s="309" t="str">
        <f>IF(ISBLANK('Pivot for All plans'!A28)=TRUE,"",'Pivot for All plans'!A28)</f>
        <v/>
      </c>
      <c r="B109" s="241"/>
      <c r="C109" s="303" t="str">
        <f>IF(ISBLANK('Pivot for All plans'!B28)=TRUE,"",'Pivot for All plans'!B28)</f>
        <v/>
      </c>
      <c r="D109" s="304" t="str">
        <f>IF(ISBLANK('Pivot for All plans'!C28)=TRUE,"",'Pivot for All plans'!C28)</f>
        <v/>
      </c>
      <c r="E109" s="303" t="str">
        <f>IF(ISBLANK('Pivot for All plans'!D28)=TRUE,"",'Pivot for All plans'!D28)</f>
        <v/>
      </c>
      <c r="F109" s="304" t="str">
        <f>IF(ISBLANK('Pivot for All plans'!E28)=TRUE,"",'Pivot for All plans'!E28)</f>
        <v/>
      </c>
      <c r="G109" s="303" t="str">
        <f>IF(ISBLANK('Pivot for All plans'!F28)=TRUE,"",'Pivot for All plans'!F28)</f>
        <v/>
      </c>
      <c r="H109" s="304" t="str">
        <f>IF(ISBLANK('Pivot for All plans'!G28)=TRUE,"",'Pivot for All plans'!G28)</f>
        <v/>
      </c>
    </row>
    <row r="110" spans="1:8" s="283" customFormat="1" ht="50.15" customHeight="1" x14ac:dyDescent="0.3">
      <c r="A110" s="309" t="str">
        <f>IF(ISBLANK('Pivot for All plans'!A29)=TRUE,"",'Pivot for All plans'!A29)</f>
        <v/>
      </c>
      <c r="B110" s="241"/>
      <c r="C110" s="303" t="str">
        <f>IF(ISBLANK('Pivot for All plans'!B29)=TRUE,"",'Pivot for All plans'!B29)</f>
        <v/>
      </c>
      <c r="D110" s="304" t="str">
        <f>IF(ISBLANK('Pivot for All plans'!C29)=TRUE,"",'Pivot for All plans'!C29)</f>
        <v/>
      </c>
      <c r="E110" s="303" t="str">
        <f>IF(ISBLANK('Pivot for All plans'!D29)=TRUE,"",'Pivot for All plans'!D29)</f>
        <v/>
      </c>
      <c r="F110" s="304" t="str">
        <f>IF(ISBLANK('Pivot for All plans'!E29)=TRUE,"",'Pivot for All plans'!E29)</f>
        <v/>
      </c>
      <c r="G110" s="303" t="str">
        <f>IF(ISBLANK('Pivot for All plans'!F29)=TRUE,"",'Pivot for All plans'!F29)</f>
        <v/>
      </c>
      <c r="H110" s="304" t="str">
        <f>IF(ISBLANK('Pivot for All plans'!G29)=TRUE,"",'Pivot for All plans'!G29)</f>
        <v/>
      </c>
    </row>
    <row r="111" spans="1:8" s="283" customFormat="1" ht="50.15" customHeight="1" x14ac:dyDescent="0.3">
      <c r="A111" s="309" t="str">
        <f>IF(ISBLANK('Pivot for All plans'!A30)=TRUE,"",'Pivot for All plans'!A30)</f>
        <v/>
      </c>
      <c r="B111" s="241"/>
      <c r="C111" s="303" t="str">
        <f>IF(ISBLANK('Pivot for All plans'!B30)=TRUE,"",'Pivot for All plans'!B30)</f>
        <v/>
      </c>
      <c r="D111" s="304" t="str">
        <f>IF(ISBLANK('Pivot for All plans'!C30)=TRUE,"",'Pivot for All plans'!C30)</f>
        <v/>
      </c>
      <c r="E111" s="303" t="str">
        <f>IF(ISBLANK('Pivot for All plans'!D30)=TRUE,"",'Pivot for All plans'!D30)</f>
        <v/>
      </c>
      <c r="F111" s="304" t="str">
        <f>IF(ISBLANK('Pivot for All plans'!E30)=TRUE,"",'Pivot for All plans'!E30)</f>
        <v/>
      </c>
      <c r="G111" s="303" t="str">
        <f>IF(ISBLANK('Pivot for All plans'!F30)=TRUE,"",'Pivot for All plans'!F30)</f>
        <v/>
      </c>
      <c r="H111" s="304" t="str">
        <f>IF(ISBLANK('Pivot for All plans'!G30)=TRUE,"",'Pivot for All plans'!G30)</f>
        <v/>
      </c>
    </row>
    <row r="112" spans="1:8" s="283" customFormat="1" ht="50.15" customHeight="1" x14ac:dyDescent="0.3">
      <c r="A112" s="309" t="str">
        <f>IF(ISBLANK('Pivot for All plans'!A31)=TRUE,"",'Pivot for All plans'!A31)</f>
        <v/>
      </c>
      <c r="B112" s="241"/>
      <c r="C112" s="303" t="str">
        <f>IF(ISBLANK('Pivot for All plans'!B31)=TRUE,"",'Pivot for All plans'!B31)</f>
        <v/>
      </c>
      <c r="D112" s="304" t="str">
        <f>IF(ISBLANK('Pivot for All plans'!C31)=TRUE,"",'Pivot for All plans'!C31)</f>
        <v/>
      </c>
      <c r="E112" s="303" t="str">
        <f>IF(ISBLANK('Pivot for All plans'!D31)=TRUE,"",'Pivot for All plans'!D31)</f>
        <v/>
      </c>
      <c r="F112" s="304" t="str">
        <f>IF(ISBLANK('Pivot for All plans'!E31)=TRUE,"",'Pivot for All plans'!E31)</f>
        <v/>
      </c>
      <c r="G112" s="303" t="str">
        <f>IF(ISBLANK('Pivot for All plans'!F31)=TRUE,"",'Pivot for All plans'!F31)</f>
        <v/>
      </c>
      <c r="H112" s="304" t="str">
        <f>IF(ISBLANK('Pivot for All plans'!G31)=TRUE,"",'Pivot for All plans'!G31)</f>
        <v/>
      </c>
    </row>
    <row r="113" spans="1:8" s="283" customFormat="1" ht="50.15" customHeight="1" thickBot="1" x14ac:dyDescent="0.35">
      <c r="A113" s="310" t="str">
        <f>IF(ISBLANK('Pivot for All plans'!A32)=TRUE,"",'Pivot for All plans'!A32)</f>
        <v/>
      </c>
      <c r="B113" s="242"/>
      <c r="C113" s="305" t="str">
        <f>IF(ISBLANK('Pivot for All plans'!B32)=TRUE,"",'Pivot for All plans'!B32)</f>
        <v/>
      </c>
      <c r="D113" s="306" t="str">
        <f>IF(ISBLANK('Pivot for All plans'!C32)=TRUE,"",'Pivot for All plans'!C32)</f>
        <v/>
      </c>
      <c r="E113" s="305" t="str">
        <f>IF(ISBLANK('Pivot for All plans'!D32)=TRUE,"",'Pivot for All plans'!D32)</f>
        <v/>
      </c>
      <c r="F113" s="306" t="str">
        <f>IF(ISBLANK('Pivot for All plans'!E32)=TRUE,"",'Pivot for All plans'!E32)</f>
        <v/>
      </c>
      <c r="G113" s="305" t="str">
        <f>IF(ISBLANK('Pivot for All plans'!F32)=TRUE,"",'Pivot for All plans'!F32)</f>
        <v/>
      </c>
      <c r="H113" s="306" t="str">
        <f>IF(ISBLANK('Pivot for All plans'!G32)=TRUE,"",'Pivot for All plans'!G32)</f>
        <v/>
      </c>
    </row>
    <row r="114" spans="1:8" s="283" customFormat="1" ht="50.15" customHeight="1" thickBot="1" x14ac:dyDescent="0.35"/>
    <row r="115" spans="1:8" s="283" customFormat="1" ht="50.15" customHeight="1" thickBot="1" x14ac:dyDescent="0.35">
      <c r="A115" s="436" t="s">
        <v>269</v>
      </c>
      <c r="B115" s="437"/>
      <c r="C115" s="437"/>
      <c r="D115" s="438"/>
      <c r="E115" s="283" t="str">
        <f>IF(ISBLANK('Pivot for All plans'!E33)=TRUE,"",'Pivot for All plans'!E33)</f>
        <v/>
      </c>
      <c r="F115" s="283" t="str">
        <f>IF(ISBLANK('Pivot for All plans'!F33)=TRUE,"",'Pivot for All plans'!F33)</f>
        <v/>
      </c>
      <c r="G115" s="283" t="str">
        <f>IF(ISBLANK('Pivot for All plans'!G33)=TRUE,"",'Pivot for All plans'!G33)</f>
        <v/>
      </c>
    </row>
    <row r="116" spans="1:8" s="283" customFormat="1" ht="50.15" customHeight="1" thickBot="1" x14ac:dyDescent="0.35">
      <c r="A116" s="436" t="s">
        <v>267</v>
      </c>
      <c r="B116" s="437"/>
      <c r="C116" s="437"/>
      <c r="D116" s="438"/>
      <c r="E116" s="283" t="str">
        <f>IF(ISBLANK('Pivot for All plans'!E34)=TRUE,"",'Pivot for All plans'!E34)</f>
        <v/>
      </c>
      <c r="F116" s="283" t="str">
        <f>IF(ISBLANK('Pivot for All plans'!F34)=TRUE,"",'Pivot for All plans'!F34)</f>
        <v/>
      </c>
      <c r="G116" s="283" t="str">
        <f>IF(ISBLANK('Pivot for All plans'!G34)=TRUE,"",'Pivot for All plans'!G34)</f>
        <v/>
      </c>
    </row>
    <row r="117" spans="1:8" ht="53.25" customHeight="1" x14ac:dyDescent="0.3">
      <c r="A117" s="311" t="s">
        <v>174</v>
      </c>
      <c r="B117" s="311" t="s">
        <v>271</v>
      </c>
      <c r="C117" s="311" t="s">
        <v>270</v>
      </c>
      <c r="D117" s="320" t="s">
        <v>272</v>
      </c>
      <c r="E117" s="283" t="str">
        <f>IF(ISBLANK('Pivot for All plans'!E35)=TRUE,"",'Pivot for All plans'!E35)</f>
        <v/>
      </c>
      <c r="F117" s="53"/>
    </row>
    <row r="118" spans="1:8" ht="89.5" customHeight="1" x14ac:dyDescent="0.3">
      <c r="A118" s="433" t="s">
        <v>296</v>
      </c>
      <c r="B118" s="434">
        <f>IF(($E$65+SUM($E$66:$E$72)&gt;=B$121),B$121+B$119,IF(($E$65+SUM($E$66:$E$72)&gt;=B$120),B$120+B$119+B$122+B$130,($E$65+SUM($E$66:$E$72))))</f>
        <v>5292</v>
      </c>
      <c r="C118" s="434">
        <f>IF(($E$65+SUM($E$66:$E$72)&gt;=C$121),C$121+C$119,IF(($E$65+SUM($E$66:$E$72)&gt;=C$120),C$120+C$119+C$122+C$130,($E$65+SUM($E$66:$E$72))))</f>
        <v>4609</v>
      </c>
      <c r="D118" s="435">
        <f>IF(($E$65+SUM($E$66:$E$72)&gt;=D$121),D$121+D$119,IF(($E$65+SUM($E$66:$E$72)&gt;=D$120),D$120+D$119+D$122+D$130,($E$65+SUM($E$66:$E$72))))</f>
        <v>6595</v>
      </c>
      <c r="F118" s="53"/>
    </row>
    <row r="119" spans="1:8" ht="30" customHeight="1" x14ac:dyDescent="0.35">
      <c r="A119" s="312" t="s">
        <v>243</v>
      </c>
      <c r="B119" s="313">
        <f>GETPIVOTDATA("[Measures].[Sum of Amount/% to Pay 2]",'pivot for estimate cost'!$A$3,"[PAY_FREQ].[Medical Plan]","[PAY_FREQ].[Medical Plan].&amp;[750 PPO Plan]")</f>
        <v>2292</v>
      </c>
      <c r="C119" s="313">
        <f>GETPIVOTDATA("[Measures].[Sum of Amount/% to Pay 2]",'pivot for estimate cost'!$A$3,"[PAY_FREQ].[Medical Plan]","[PAY_FREQ].[Medical Plan].&amp;[CDHP 1800 HSA]")</f>
        <v>1109</v>
      </c>
      <c r="D119" s="314">
        <f>GETPIVOTDATA("[Measures].[Sum of Amount/% to Pay 2]",'pivot for estimate cost'!$A$3,"[PAY_FREQ].[Medical Plan]","[PAY_FREQ].[Medical Plan].&amp;[CDHP 2700 HSA]")</f>
        <v>595</v>
      </c>
      <c r="F119" s="284"/>
    </row>
    <row r="120" spans="1:8" ht="30" customHeight="1" x14ac:dyDescent="0.35">
      <c r="A120" s="294" t="str">
        <f>'pivot for estimate cost'!H6</f>
        <v>Overall Deductible</v>
      </c>
      <c r="B120" s="313">
        <f>GETPIVOTDATA("[Measures].[Sum of Amount/% to Pay 3]",'pivot for estimate cost'!$H$4,"[OD_OOPL].[Medical Plan]","[OD_OOPL].[Medical Plan].&amp;[750 PPO Plan]","[OD_OOPL].[Details]","[OD_OOPL].[Details].&amp;[Overall Deductible]")</f>
        <v>750</v>
      </c>
      <c r="C120" s="313">
        <f>GETPIVOTDATA("[Measures].[Sum of Amount/% to Pay 3]",'pivot for estimate cost'!$H$4,"[OD_OOPL].[Medical Plan]","[OD_OOPL].[Medical Plan].&amp;[CDHP 1800 HSA]","[OD_OOPL].[Details]","[OD_OOPL].[Details].&amp;[Overall Deductible]")</f>
        <v>1800</v>
      </c>
      <c r="D120" s="314">
        <f>GETPIVOTDATA("[Measures].[Sum of Amount/% to Pay 3]",'pivot for estimate cost'!$H$4,"[OD_OOPL].[Medical Plan]","[OD_OOPL].[Medical Plan].&amp;[CDHP 2700 HSA]","[OD_OOPL].[Details]","[OD_OOPL].[Details].&amp;[Overall Deductible]")</f>
        <v>2700</v>
      </c>
      <c r="F120" s="284"/>
    </row>
    <row r="121" spans="1:8" ht="30" customHeight="1" x14ac:dyDescent="0.35">
      <c r="A121" s="294" t="str">
        <f>'pivot for estimate cost'!H7</f>
        <v>Out-of-pocket limit</v>
      </c>
      <c r="B121" s="313">
        <f>GETPIVOTDATA("[Measures].[Sum of Amount/% to Pay 3]",'pivot for estimate cost'!$H$4,"[OD_OOPL].[Medical Plan]","[OD_OOPL].[Medical Plan].&amp;[750 PPO Plan]","[OD_OOPL].[Details]","[OD_OOPL].[Details].&amp;[Out-of-pocket limit]")</f>
        <v>3000</v>
      </c>
      <c r="C121" s="313">
        <f>GETPIVOTDATA("[Measures].[Sum of Amount/% to Pay 3]",'pivot for estimate cost'!$H$4,"[OD_OOPL].[Medical Plan]","[OD_OOPL].[Medical Plan].&amp;[CDHP 1800 HSA]","[OD_OOPL].[Details]","[OD_OOPL].[Details].&amp;[Out-of-pocket limit]")</f>
        <v>3500</v>
      </c>
      <c r="D121" s="314">
        <f>GETPIVOTDATA("[Measures].[Sum of Amount/% to Pay 3]",'pivot for estimate cost'!$H$4,"[OD_OOPL].[Medical Plan]","[OD_OOPL].[Medical Plan].&amp;[CDHP 2700 HSA]","[OD_OOPL].[Details]","[OD_OOPL].[Details].&amp;[Out-of-pocket limit]")</f>
        <v>6000</v>
      </c>
      <c r="F121" s="284"/>
    </row>
    <row r="122" spans="1:8" ht="30" customHeight="1" x14ac:dyDescent="0.35">
      <c r="A122" s="315" t="s">
        <v>242</v>
      </c>
      <c r="B122" s="316">
        <f>SUM(B123:B129)</f>
        <v>360</v>
      </c>
      <c r="C122" s="316">
        <f t="shared" ref="C122:D122" si="0">SUM(C123:C129)</f>
        <v>2000</v>
      </c>
      <c r="D122" s="321">
        <f t="shared" si="0"/>
        <v>2000</v>
      </c>
      <c r="E122" s="338"/>
      <c r="F122" s="338"/>
    </row>
    <row r="123" spans="1:8" ht="30" customHeight="1" x14ac:dyDescent="0.35">
      <c r="A123" s="317" t="s">
        <v>170</v>
      </c>
      <c r="B123" s="313">
        <f>ROUND(IF(CONCATENATE($B$117,$A123)="750 PPO PlanActuarial Value",'Dashboard MatchYour Plan'!$E66*VLOOKUP(CONCATENATE('Dashboard MatchYour Plan'!$B$117,$A123),'Estimate cost'!$D$73:$E$94,2,0),VLOOKUP(CONCATENATE('Dashboard MatchYour Plan'!$B$117,$A123),'Estimate cost'!$D$73:$E$94,2,0)),0)</f>
        <v>0</v>
      </c>
      <c r="C123" s="313">
        <f>ROUND(E66*VLOOKUP(CONCATENATE(C117,A123),'Estimate cost'!$D$73:$E$94,2,0),0)</f>
        <v>0</v>
      </c>
      <c r="D123" s="322">
        <f>ROUND(E66*VLOOKUP(CONCATENATE(D117,A123),'Estimate cost'!$D$73:$E$94,2,0),0)</f>
        <v>0</v>
      </c>
      <c r="E123" s="285"/>
      <c r="F123" s="285"/>
    </row>
    <row r="124" spans="1:8" ht="30" customHeight="1" x14ac:dyDescent="0.35">
      <c r="A124" s="317" t="s">
        <v>168</v>
      </c>
      <c r="B124" s="313">
        <f>ROUND($D67*VLOOKUP(CONCATENATE($B$117,$A124),'Estimate cost'!$D$73:$E$94,2,0),0)</f>
        <v>0</v>
      </c>
      <c r="C124" s="313">
        <f>ROUND($E67*VLOOKUP(CONCATENATE($C$117,$A124),'Estimate cost'!$D$73:$E$94,2,0),0)</f>
        <v>0</v>
      </c>
      <c r="D124" s="322">
        <f>ROUND($E67*VLOOKUP(CONCATENATE($D$117,$A124),'Estimate cost'!$D$73:$E$94,2,0),0)</f>
        <v>0</v>
      </c>
      <c r="E124" s="285"/>
      <c r="F124" s="285"/>
    </row>
    <row r="125" spans="1:8" ht="30" customHeight="1" x14ac:dyDescent="0.35">
      <c r="A125" s="317" t="s">
        <v>169</v>
      </c>
      <c r="B125" s="313">
        <f>ROUND($D68*VLOOKUP(CONCATENATE($B$117,$A125),'Estimate cost'!$D$73:$E$94,2,0),0)</f>
        <v>0</v>
      </c>
      <c r="C125" s="313">
        <f>ROUND($E68*VLOOKUP(CONCATENATE($C$117,$A125),'Estimate cost'!$D$73:$E$94,2,0),0)</f>
        <v>0</v>
      </c>
      <c r="D125" s="322">
        <f>ROUND($E68*VLOOKUP(CONCATENATE($D$117,$A125),'Estimate cost'!$D$73:$E$94,2,0),0)</f>
        <v>0</v>
      </c>
      <c r="E125" s="285"/>
      <c r="F125" s="285"/>
    </row>
    <row r="126" spans="1:8" ht="30" customHeight="1" x14ac:dyDescent="0.35">
      <c r="A126" s="317" t="s">
        <v>167</v>
      </c>
      <c r="B126" s="313">
        <f>ROUND($D69*VLOOKUP(CONCATENATE($B$117,$A126),'Estimate cost'!$D$73:$E$94,2,0),0)</f>
        <v>0</v>
      </c>
      <c r="C126" s="313">
        <f>ROUND($E69*VLOOKUP(CONCATENATE($C$117,$A126),'Estimate cost'!$D$73:$E$94,2,0),0)</f>
        <v>0</v>
      </c>
      <c r="D126" s="322">
        <f>ROUND($E69*VLOOKUP(CONCATENATE($D$117,$A126),'Estimate cost'!$D$73:$E$94,2,0),0)</f>
        <v>0</v>
      </c>
      <c r="E126" s="285"/>
      <c r="F126" s="285"/>
    </row>
    <row r="127" spans="1:8" ht="30" customHeight="1" x14ac:dyDescent="0.35">
      <c r="A127" s="317" t="s">
        <v>165</v>
      </c>
      <c r="B127" s="313">
        <f>ROUND($D70*VLOOKUP(CONCATENATE($B$117,$A127),'Estimate cost'!$D$73:$E$94,2,0),0)</f>
        <v>360</v>
      </c>
      <c r="C127" s="313">
        <f>ROUND($E70*VLOOKUP(CONCATENATE($C$117,$A127),'Estimate cost'!$D$73:$E$94,2,0),0)</f>
        <v>2000</v>
      </c>
      <c r="D127" s="322">
        <f>ROUND($E70*VLOOKUP(CONCATENATE($D$117,$A127),'Estimate cost'!$D$73:$E$94,2,0),0)</f>
        <v>2000</v>
      </c>
      <c r="E127" s="285"/>
      <c r="F127" s="285"/>
    </row>
    <row r="128" spans="1:8" ht="30" customHeight="1" x14ac:dyDescent="0.35">
      <c r="A128" s="317" t="s">
        <v>166</v>
      </c>
      <c r="B128" s="313">
        <f>ROUND($D71*VLOOKUP(CONCATENATE($B$117,$A128),'Estimate cost'!$D$73:$E$94,2,0),0)</f>
        <v>0</v>
      </c>
      <c r="C128" s="313">
        <f>ROUND($E71*VLOOKUP(CONCATENATE($C$117,$A128),'Estimate cost'!$D$73:$E$94,2,0),0)</f>
        <v>0</v>
      </c>
      <c r="D128" s="322">
        <f>ROUND($E71*VLOOKUP(CONCATENATE($D$117,$A128),'Estimate cost'!$D$73:$E$94,2,0),0)</f>
        <v>0</v>
      </c>
      <c r="E128" s="285"/>
      <c r="F128" s="285"/>
    </row>
    <row r="129" spans="1:6" ht="30" customHeight="1" x14ac:dyDescent="0.35">
      <c r="A129" s="317" t="s">
        <v>171</v>
      </c>
      <c r="B129" s="313">
        <f>ROUND($D72*VLOOKUP(CONCATENATE($B$117,$A129),'Estimate cost'!$D$73:$E$94,2,0),0)</f>
        <v>0</v>
      </c>
      <c r="C129" s="313">
        <f>ROUND($E72*VLOOKUP(CONCATENATE($C$117,$A129),'Estimate cost'!$D$73:$E$94,2,0),0)</f>
        <v>0</v>
      </c>
      <c r="D129" s="322">
        <f>ROUND($E72*VLOOKUP(CONCATENATE($D$117,$A129),'Estimate cost'!$D$73:$E$94,2,0),0)</f>
        <v>0</v>
      </c>
      <c r="E129" s="285"/>
      <c r="F129" s="285"/>
    </row>
    <row r="130" spans="1:6" ht="30" customHeight="1" x14ac:dyDescent="0.35">
      <c r="A130" s="315" t="s">
        <v>264</v>
      </c>
      <c r="B130" s="316">
        <f>SUM(B131:B157)</f>
        <v>180</v>
      </c>
      <c r="C130" s="316">
        <f>SUM(C131:C157)</f>
        <v>180</v>
      </c>
      <c r="D130" s="321">
        <f t="shared" ref="D130" si="1">SUM(D131:D157)</f>
        <v>0</v>
      </c>
      <c r="E130" s="338"/>
      <c r="F130" s="338"/>
    </row>
    <row r="131" spans="1:6" ht="30" customHeight="1" x14ac:dyDescent="0.35">
      <c r="A131" s="318" t="str">
        <f t="shared" ref="A131:A157" si="2">IF(ISBLANK(A87)=TRUE,"",A87)</f>
        <v>Diagnostic test (x-ray, blood work)</v>
      </c>
      <c r="B131" s="313">
        <f t="shared" ref="B131:B157" si="3">_xlfn.LET(_xlpm.Value,IF(LEFT(C87)="$",1*_xlfn.TEXTAFTER(C87,"$"),C87),IF($B87="","",IF($B87=0,0,IF(LEN(D87)-LEN(SUBSTITUTE(D87,"Coinsurance",""))&gt;0,$B87*_xlpm.Value,_xlpm.Value))))</f>
        <v>160</v>
      </c>
      <c r="C131" s="313">
        <f t="shared" ref="C131:C157" si="4">_xlfn.LET(_xlpm.Value,IF(LEFT(E87)="$",1*_xlfn.TEXTAFTER(E87,"$"),E87),IF($B87="","",IF($B87=0,0,IF(LEN(F87)-LEN(SUBSTITUTE(F87,"Coinsurance",""))&gt;0,$B87*_xlpm.Value,_xlpm.Value))))</f>
        <v>160</v>
      </c>
      <c r="D131" s="322">
        <f t="shared" ref="D131:D157" si="5">_xlfn.LET(_xlpm.Value,IF(LEFT(G87)="$",1*_xlfn.TEXTAFTER(G87,"$"),G87),IF($B87="","",IF($B87=0,0,IF(LEN(H87)-LEN(SUBSTITUTE(H87,"Coinsurance",""))&gt;0,$B87*_xlpm.Value,_xlpm.Value))))</f>
        <v>0</v>
      </c>
      <c r="E131" s="285"/>
      <c r="F131" s="285"/>
    </row>
    <row r="132" spans="1:6" ht="30" customHeight="1" x14ac:dyDescent="0.35">
      <c r="A132" s="318" t="str">
        <f t="shared" si="2"/>
        <v>Imaging (CT/PET scans, MRIs)</v>
      </c>
      <c r="B132" s="313">
        <f t="shared" si="3"/>
        <v>20</v>
      </c>
      <c r="C132" s="313">
        <f t="shared" si="4"/>
        <v>20</v>
      </c>
      <c r="D132" s="322">
        <f t="shared" si="5"/>
        <v>0</v>
      </c>
      <c r="E132" s="285"/>
      <c r="F132" s="285"/>
    </row>
    <row r="133" spans="1:6" ht="30" customHeight="1" x14ac:dyDescent="0.35">
      <c r="A133" s="318" t="str">
        <f t="shared" si="2"/>
        <v/>
      </c>
      <c r="B133" s="313" t="str">
        <f t="shared" si="3"/>
        <v/>
      </c>
      <c r="C133" s="313" t="str">
        <f t="shared" si="4"/>
        <v/>
      </c>
      <c r="D133" s="322" t="str">
        <f t="shared" si="5"/>
        <v/>
      </c>
      <c r="E133" s="285"/>
      <c r="F133" s="285"/>
    </row>
    <row r="134" spans="1:6" ht="30" customHeight="1" x14ac:dyDescent="0.35">
      <c r="A134" s="318" t="str">
        <f t="shared" si="2"/>
        <v/>
      </c>
      <c r="B134" s="313" t="str">
        <f t="shared" si="3"/>
        <v/>
      </c>
      <c r="C134" s="313" t="str">
        <f t="shared" si="4"/>
        <v/>
      </c>
      <c r="D134" s="322" t="str">
        <f t="shared" si="5"/>
        <v/>
      </c>
      <c r="E134" s="285"/>
      <c r="F134" s="285"/>
    </row>
    <row r="135" spans="1:6" ht="30" customHeight="1" x14ac:dyDescent="0.35">
      <c r="A135" s="318" t="str">
        <f t="shared" si="2"/>
        <v/>
      </c>
      <c r="B135" s="313" t="str">
        <f t="shared" si="3"/>
        <v/>
      </c>
      <c r="C135" s="313" t="str">
        <f t="shared" si="4"/>
        <v/>
      </c>
      <c r="D135" s="322" t="str">
        <f t="shared" si="5"/>
        <v/>
      </c>
      <c r="E135" s="338"/>
      <c r="F135" s="338"/>
    </row>
    <row r="136" spans="1:6" ht="30" customHeight="1" x14ac:dyDescent="0.35">
      <c r="A136" s="318" t="str">
        <f t="shared" si="2"/>
        <v/>
      </c>
      <c r="B136" s="313" t="str">
        <f t="shared" si="3"/>
        <v/>
      </c>
      <c r="C136" s="313" t="str">
        <f t="shared" si="4"/>
        <v/>
      </c>
      <c r="D136" s="322" t="str">
        <f t="shared" si="5"/>
        <v/>
      </c>
      <c r="E136" s="338"/>
      <c r="F136" s="338"/>
    </row>
    <row r="137" spans="1:6" ht="30" customHeight="1" x14ac:dyDescent="0.35">
      <c r="A137" s="318" t="str">
        <f t="shared" si="2"/>
        <v/>
      </c>
      <c r="B137" s="313" t="str">
        <f t="shared" si="3"/>
        <v/>
      </c>
      <c r="C137" s="313" t="str">
        <f t="shared" si="4"/>
        <v/>
      </c>
      <c r="D137" s="322" t="str">
        <f t="shared" si="5"/>
        <v/>
      </c>
      <c r="E137" s="338"/>
      <c r="F137" s="338"/>
    </row>
    <row r="138" spans="1:6" ht="30" customHeight="1" x14ac:dyDescent="0.35">
      <c r="A138" s="318" t="str">
        <f t="shared" si="2"/>
        <v/>
      </c>
      <c r="B138" s="313" t="str">
        <f t="shared" si="3"/>
        <v/>
      </c>
      <c r="C138" s="313" t="str">
        <f t="shared" si="4"/>
        <v/>
      </c>
      <c r="D138" s="322" t="str">
        <f t="shared" si="5"/>
        <v/>
      </c>
      <c r="E138" s="285"/>
      <c r="F138" s="285"/>
    </row>
    <row r="139" spans="1:6" ht="30" customHeight="1" x14ac:dyDescent="0.35">
      <c r="A139" s="318" t="str">
        <f t="shared" si="2"/>
        <v/>
      </c>
      <c r="B139" s="313" t="str">
        <f t="shared" si="3"/>
        <v/>
      </c>
      <c r="C139" s="313" t="str">
        <f t="shared" si="4"/>
        <v/>
      </c>
      <c r="D139" s="322" t="str">
        <f t="shared" si="5"/>
        <v/>
      </c>
      <c r="E139" s="285"/>
      <c r="F139" s="285"/>
    </row>
    <row r="140" spans="1:6" ht="30" customHeight="1" x14ac:dyDescent="0.35">
      <c r="A140" s="318" t="str">
        <f t="shared" si="2"/>
        <v/>
      </c>
      <c r="B140" s="313" t="str">
        <f t="shared" si="3"/>
        <v/>
      </c>
      <c r="C140" s="313" t="str">
        <f t="shared" si="4"/>
        <v/>
      </c>
      <c r="D140" s="322" t="str">
        <f t="shared" si="5"/>
        <v/>
      </c>
      <c r="E140" s="285"/>
      <c r="F140" s="285"/>
    </row>
    <row r="141" spans="1:6" ht="30" customHeight="1" x14ac:dyDescent="0.35">
      <c r="A141" s="318" t="str">
        <f t="shared" si="2"/>
        <v/>
      </c>
      <c r="B141" s="313" t="str">
        <f t="shared" si="3"/>
        <v/>
      </c>
      <c r="C141" s="313" t="str">
        <f t="shared" si="4"/>
        <v/>
      </c>
      <c r="D141" s="322" t="str">
        <f t="shared" si="5"/>
        <v/>
      </c>
      <c r="E141" s="285"/>
      <c r="F141" s="285"/>
    </row>
    <row r="142" spans="1:6" ht="30" customHeight="1" x14ac:dyDescent="0.35">
      <c r="A142" s="318" t="str">
        <f t="shared" si="2"/>
        <v/>
      </c>
      <c r="B142" s="313" t="str">
        <f t="shared" si="3"/>
        <v/>
      </c>
      <c r="C142" s="313" t="str">
        <f t="shared" si="4"/>
        <v/>
      </c>
      <c r="D142" s="322" t="str">
        <f t="shared" si="5"/>
        <v/>
      </c>
      <c r="E142" s="285"/>
      <c r="F142" s="285"/>
    </row>
    <row r="143" spans="1:6" ht="30" customHeight="1" x14ac:dyDescent="0.35">
      <c r="A143" s="318" t="str">
        <f t="shared" si="2"/>
        <v/>
      </c>
      <c r="B143" s="313" t="str">
        <f t="shared" si="3"/>
        <v/>
      </c>
      <c r="C143" s="313" t="str">
        <f t="shared" si="4"/>
        <v/>
      </c>
      <c r="D143" s="322" t="str">
        <f t="shared" si="5"/>
        <v/>
      </c>
      <c r="E143" s="285"/>
      <c r="F143" s="285"/>
    </row>
    <row r="144" spans="1:6" ht="30" customHeight="1" x14ac:dyDescent="0.35">
      <c r="A144" s="318" t="str">
        <f t="shared" si="2"/>
        <v/>
      </c>
      <c r="B144" s="313" t="str">
        <f t="shared" si="3"/>
        <v/>
      </c>
      <c r="C144" s="313" t="str">
        <f t="shared" si="4"/>
        <v/>
      </c>
      <c r="D144" s="322" t="str">
        <f t="shared" si="5"/>
        <v/>
      </c>
      <c r="E144" s="285"/>
      <c r="F144" s="285"/>
    </row>
    <row r="145" spans="1:6" ht="30" customHeight="1" x14ac:dyDescent="0.35">
      <c r="A145" s="318" t="str">
        <f t="shared" si="2"/>
        <v/>
      </c>
      <c r="B145" s="313" t="str">
        <f t="shared" si="3"/>
        <v/>
      </c>
      <c r="C145" s="313" t="str">
        <f t="shared" si="4"/>
        <v/>
      </c>
      <c r="D145" s="322" t="str">
        <f t="shared" si="5"/>
        <v/>
      </c>
      <c r="E145" s="285"/>
      <c r="F145" s="285"/>
    </row>
    <row r="146" spans="1:6" ht="30" customHeight="1" x14ac:dyDescent="0.35">
      <c r="A146" s="318" t="str">
        <f t="shared" si="2"/>
        <v/>
      </c>
      <c r="B146" s="313" t="str">
        <f t="shared" si="3"/>
        <v/>
      </c>
      <c r="C146" s="313" t="str">
        <f t="shared" si="4"/>
        <v/>
      </c>
      <c r="D146" s="322" t="str">
        <f t="shared" si="5"/>
        <v/>
      </c>
      <c r="E146" s="285"/>
      <c r="F146" s="285"/>
    </row>
    <row r="147" spans="1:6" ht="30" customHeight="1" x14ac:dyDescent="0.35">
      <c r="A147" s="318" t="str">
        <f t="shared" si="2"/>
        <v/>
      </c>
      <c r="B147" s="313" t="str">
        <f t="shared" si="3"/>
        <v/>
      </c>
      <c r="C147" s="313" t="str">
        <f t="shared" si="4"/>
        <v/>
      </c>
      <c r="D147" s="322" t="str">
        <f t="shared" si="5"/>
        <v/>
      </c>
      <c r="E147" s="285"/>
      <c r="F147" s="285"/>
    </row>
    <row r="148" spans="1:6" ht="30" customHeight="1" x14ac:dyDescent="0.35">
      <c r="A148" s="318" t="str">
        <f t="shared" si="2"/>
        <v/>
      </c>
      <c r="B148" s="313" t="str">
        <f t="shared" si="3"/>
        <v/>
      </c>
      <c r="C148" s="313" t="str">
        <f t="shared" si="4"/>
        <v/>
      </c>
      <c r="D148" s="322" t="str">
        <f t="shared" si="5"/>
        <v/>
      </c>
      <c r="E148" s="285"/>
      <c r="F148" s="285"/>
    </row>
    <row r="149" spans="1:6" ht="30" customHeight="1" x14ac:dyDescent="0.35">
      <c r="A149" s="318" t="str">
        <f t="shared" si="2"/>
        <v/>
      </c>
      <c r="B149" s="313" t="str">
        <f t="shared" si="3"/>
        <v/>
      </c>
      <c r="C149" s="313" t="str">
        <f t="shared" si="4"/>
        <v/>
      </c>
      <c r="D149" s="322" t="str">
        <f t="shared" si="5"/>
        <v/>
      </c>
      <c r="E149" s="285"/>
      <c r="F149" s="285"/>
    </row>
    <row r="150" spans="1:6" ht="30" customHeight="1" x14ac:dyDescent="0.35">
      <c r="A150" s="318" t="str">
        <f t="shared" si="2"/>
        <v/>
      </c>
      <c r="B150" s="313" t="str">
        <f t="shared" si="3"/>
        <v/>
      </c>
      <c r="C150" s="313" t="str">
        <f t="shared" si="4"/>
        <v/>
      </c>
      <c r="D150" s="322" t="str">
        <f t="shared" si="5"/>
        <v/>
      </c>
      <c r="E150" s="285"/>
      <c r="F150" s="285"/>
    </row>
    <row r="151" spans="1:6" ht="30" customHeight="1" x14ac:dyDescent="0.35">
      <c r="A151" s="318" t="str">
        <f t="shared" si="2"/>
        <v/>
      </c>
      <c r="B151" s="313" t="str">
        <f t="shared" si="3"/>
        <v/>
      </c>
      <c r="C151" s="313" t="str">
        <f t="shared" si="4"/>
        <v/>
      </c>
      <c r="D151" s="322" t="str">
        <f t="shared" si="5"/>
        <v/>
      </c>
      <c r="E151" s="285"/>
      <c r="F151" s="285"/>
    </row>
    <row r="152" spans="1:6" ht="30" customHeight="1" x14ac:dyDescent="0.35">
      <c r="A152" s="318" t="str">
        <f t="shared" si="2"/>
        <v/>
      </c>
      <c r="B152" s="313" t="str">
        <f t="shared" si="3"/>
        <v/>
      </c>
      <c r="C152" s="313" t="str">
        <f t="shared" si="4"/>
        <v/>
      </c>
      <c r="D152" s="322" t="str">
        <f t="shared" si="5"/>
        <v/>
      </c>
      <c r="E152" s="285"/>
      <c r="F152" s="285"/>
    </row>
    <row r="153" spans="1:6" ht="30" customHeight="1" x14ac:dyDescent="0.35">
      <c r="A153" s="318" t="str">
        <f t="shared" si="2"/>
        <v/>
      </c>
      <c r="B153" s="313" t="str">
        <f t="shared" si="3"/>
        <v/>
      </c>
      <c r="C153" s="313" t="str">
        <f t="shared" si="4"/>
        <v/>
      </c>
      <c r="D153" s="322" t="str">
        <f t="shared" si="5"/>
        <v/>
      </c>
      <c r="E153" s="285"/>
      <c r="F153" s="285"/>
    </row>
    <row r="154" spans="1:6" ht="30" customHeight="1" x14ac:dyDescent="0.35">
      <c r="A154" s="318" t="str">
        <f t="shared" si="2"/>
        <v/>
      </c>
      <c r="B154" s="313" t="str">
        <f t="shared" si="3"/>
        <v/>
      </c>
      <c r="C154" s="313" t="str">
        <f t="shared" si="4"/>
        <v/>
      </c>
      <c r="D154" s="322" t="str">
        <f t="shared" si="5"/>
        <v/>
      </c>
      <c r="E154" s="285"/>
      <c r="F154" s="285"/>
    </row>
    <row r="155" spans="1:6" ht="30" customHeight="1" x14ac:dyDescent="0.35">
      <c r="A155" s="318" t="str">
        <f t="shared" si="2"/>
        <v/>
      </c>
      <c r="B155" s="313" t="str">
        <f t="shared" si="3"/>
        <v/>
      </c>
      <c r="C155" s="313" t="str">
        <f t="shared" si="4"/>
        <v/>
      </c>
      <c r="D155" s="322" t="str">
        <f t="shared" si="5"/>
        <v/>
      </c>
      <c r="E155" s="285"/>
      <c r="F155" s="285"/>
    </row>
    <row r="156" spans="1:6" ht="30" customHeight="1" x14ac:dyDescent="0.35">
      <c r="A156" s="318" t="str">
        <f t="shared" si="2"/>
        <v/>
      </c>
      <c r="B156" s="313" t="str">
        <f t="shared" si="3"/>
        <v/>
      </c>
      <c r="C156" s="313" t="str">
        <f t="shared" si="4"/>
        <v/>
      </c>
      <c r="D156" s="322" t="str">
        <f t="shared" si="5"/>
        <v/>
      </c>
      <c r="E156" s="285"/>
      <c r="F156" s="285"/>
    </row>
    <row r="157" spans="1:6" ht="30" customHeight="1" thickBot="1" x14ac:dyDescent="0.4">
      <c r="A157" s="319" t="str">
        <f t="shared" si="2"/>
        <v/>
      </c>
      <c r="B157" s="323" t="str">
        <f t="shared" si="3"/>
        <v/>
      </c>
      <c r="C157" s="323" t="str">
        <f t="shared" si="4"/>
        <v/>
      </c>
      <c r="D157" s="324" t="str">
        <f t="shared" si="5"/>
        <v/>
      </c>
      <c r="E157" s="285"/>
      <c r="F157" s="285"/>
    </row>
  </sheetData>
  <sheetProtection algorithmName="SHA-512" hashValue="clKsnAAe00AScCELEKJdalsIcow1T+h5DpberH07QT3toQvqcjeQXn3miMwxmeWVLBlZjdz3hPHXHz2jiyUvMw==" saltValue="cR2JDTBjd8iy5YW3iVDDxg==" spinCount="100000" sheet="1" selectLockedCells="1" autoFilter="0" pivotTables="0"/>
  <protectedRanges>
    <protectedRange algorithmName="SHA-512" hashValue="OOiUEg4xJO7dZWxROnpis8qDw28Vjlaysf1aohe5tv4B4Ri7MrrDv2GvmHcWhg53p9ol4uIBhLpujcwlUMAoNA==" saltValue="q1n22xOS9SxtyWD2sjWpww==" spinCount="100000" sqref="A85:A113 C85:H113" name="TABLE 1"/>
  </protectedRanges>
  <mergeCells count="25">
    <mergeCell ref="E137:F137"/>
    <mergeCell ref="C85:D85"/>
    <mergeCell ref="I22:J22"/>
    <mergeCell ref="B34:C34"/>
    <mergeCell ref="D34:E34"/>
    <mergeCell ref="F34:G34"/>
    <mergeCell ref="A62:B62"/>
    <mergeCell ref="A58:L60"/>
    <mergeCell ref="B43:C43"/>
    <mergeCell ref="D43:E43"/>
    <mergeCell ref="F43:G43"/>
    <mergeCell ref="A66:B72"/>
    <mergeCell ref="E85:F85"/>
    <mergeCell ref="G85:H85"/>
    <mergeCell ref="A115:D115"/>
    <mergeCell ref="E130:F130"/>
    <mergeCell ref="A116:D116"/>
    <mergeCell ref="C65:D65"/>
    <mergeCell ref="E135:F135"/>
    <mergeCell ref="E136:F136"/>
    <mergeCell ref="A64:B64"/>
    <mergeCell ref="E122:F122"/>
    <mergeCell ref="A65:B65"/>
    <mergeCell ref="A73:B73"/>
    <mergeCell ref="B85:B86"/>
  </mergeCells>
  <conditionalFormatting sqref="B47:D47">
    <cfRule type="iconSet" priority="4">
      <iconSet iconSet="3ArrowsGray">
        <cfvo type="percent" val="0"/>
        <cfvo type="percent" val="33"/>
        <cfvo type="percent" val="67"/>
      </iconSet>
    </cfRule>
  </conditionalFormatting>
  <conditionalFormatting sqref="C75:D75 C48:D57 C61:D63">
    <cfRule type="iconSet" priority="10">
      <iconSet iconSet="3ArrowsGray">
        <cfvo type="percent" val="0"/>
        <cfvo type="percent" val="33"/>
        <cfvo type="percent" val="67"/>
      </iconSet>
    </cfRule>
  </conditionalFormatting>
  <conditionalFormatting sqref="D74 D64">
    <cfRule type="iconSet" priority="9">
      <iconSet iconSet="3ArrowsGray">
        <cfvo type="percent" val="0"/>
        <cfvo type="percent" val="33"/>
        <cfvo type="percent" val="67"/>
      </iconSet>
    </cfRule>
  </conditionalFormatting>
  <dataValidations count="1">
    <dataValidation type="whole" allowBlank="1" showInputMessage="1" showErrorMessage="1" sqref="D66:D72" xr:uid="{A51B9F2F-B015-415B-8485-425EBF337A82}">
      <formula1>0</formula1>
      <formula2>100</formula2>
    </dataValidation>
  </dataValidations>
  <pageMargins left="0.7" right="0.7" top="0.75" bottom="0.75" header="0.3" footer="0.3"/>
  <pageSetup orientation="portrait" r:id="rId1"/>
  <ignoredErrors>
    <ignoredError sqref="B23:B24 C23:E24 A36:G43 A47:A53" unlockedFormula="1"/>
  </ignoredErrors>
  <drawing r:id="rId2"/>
  <extLst>
    <ext xmlns:x14="http://schemas.microsoft.com/office/spreadsheetml/2009/9/main" uri="{A8765BA9-456A-4dab-B4F3-ACF838C121DE}">
      <x14:slicerList>
        <x14:slicer r:id="rId3"/>
      </x14:slicerList>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BFB84-9044-44CB-9F99-FC0917834912}">
  <sheetPr>
    <tabColor rgb="FF00B050"/>
  </sheetPr>
  <dimension ref="A1:N48"/>
  <sheetViews>
    <sheetView zoomScale="70" zoomScaleNormal="70" workbookViewId="0">
      <pane ySplit="2" topLeftCell="A12" activePane="bottomLeft" state="frozen"/>
      <selection activeCell="C18" sqref="C18:D18"/>
      <selection pane="bottomLeft" activeCell="C18" sqref="C18:D18"/>
    </sheetView>
  </sheetViews>
  <sheetFormatPr defaultColWidth="9" defaultRowHeight="14" x14ac:dyDescent="0.3"/>
  <cols>
    <col min="1" max="1" width="45.83203125" customWidth="1"/>
    <col min="2" max="3" width="20.6640625" customWidth="1"/>
    <col min="4" max="4" width="16.83203125" customWidth="1"/>
    <col min="5" max="5" width="13.6640625" customWidth="1"/>
    <col min="6" max="9" width="15.5" customWidth="1"/>
    <col min="10" max="13" width="15.5" style="1" customWidth="1"/>
    <col min="14" max="14" width="84.1640625" customWidth="1"/>
  </cols>
  <sheetData>
    <row r="1" spans="1:14" s="133" customFormat="1" ht="18.75" customHeight="1" thickBot="1" x14ac:dyDescent="0.35">
      <c r="A1" s="131" t="s">
        <v>0</v>
      </c>
      <c r="B1" s="376" t="s">
        <v>126</v>
      </c>
      <c r="C1" s="377"/>
      <c r="D1" s="377"/>
      <c r="E1" s="378"/>
      <c r="F1" s="379" t="s">
        <v>108</v>
      </c>
      <c r="G1" s="380"/>
      <c r="H1" s="380"/>
      <c r="I1" s="381"/>
      <c r="J1" s="367" t="s">
        <v>138</v>
      </c>
      <c r="K1" s="368"/>
      <c r="L1" s="368"/>
      <c r="M1" s="369"/>
      <c r="N1" s="132" t="s">
        <v>111</v>
      </c>
    </row>
    <row r="2" spans="1:14" s="133" customFormat="1" ht="36.5" thickBot="1" x14ac:dyDescent="0.35">
      <c r="A2" s="131" t="s">
        <v>153</v>
      </c>
      <c r="B2" s="134" t="s">
        <v>136</v>
      </c>
      <c r="C2" s="135" t="s">
        <v>151</v>
      </c>
      <c r="D2" s="135" t="s">
        <v>137</v>
      </c>
      <c r="E2" s="136" t="s">
        <v>151</v>
      </c>
      <c r="F2" s="137" t="s">
        <v>136</v>
      </c>
      <c r="G2" s="138" t="s">
        <v>151</v>
      </c>
      <c r="H2" s="138" t="s">
        <v>137</v>
      </c>
      <c r="I2" s="139" t="s">
        <v>151</v>
      </c>
      <c r="J2" s="140" t="s">
        <v>136</v>
      </c>
      <c r="K2" s="141" t="s">
        <v>151</v>
      </c>
      <c r="L2" s="141" t="s">
        <v>137</v>
      </c>
      <c r="M2" s="142" t="s">
        <v>151</v>
      </c>
      <c r="N2" s="143"/>
    </row>
    <row r="3" spans="1:14" ht="46.5" x14ac:dyDescent="0.35">
      <c r="A3" s="144" t="s">
        <v>152</v>
      </c>
      <c r="B3" s="145">
        <v>1800</v>
      </c>
      <c r="C3" s="146">
        <v>1800</v>
      </c>
      <c r="D3" s="146">
        <v>3600</v>
      </c>
      <c r="E3" s="147">
        <v>3600</v>
      </c>
      <c r="F3" s="148">
        <v>2700</v>
      </c>
      <c r="G3" s="149">
        <v>2700</v>
      </c>
      <c r="H3" s="149">
        <v>5400</v>
      </c>
      <c r="I3" s="150">
        <v>5400</v>
      </c>
      <c r="J3" s="151">
        <v>750</v>
      </c>
      <c r="K3" s="152">
        <v>750</v>
      </c>
      <c r="L3" s="152">
        <v>1500</v>
      </c>
      <c r="M3" s="153">
        <v>1500</v>
      </c>
      <c r="N3" s="154" t="s">
        <v>112</v>
      </c>
    </row>
    <row r="4" spans="1:14" ht="15.5" x14ac:dyDescent="0.35">
      <c r="A4" s="155" t="s">
        <v>156</v>
      </c>
      <c r="B4" s="145">
        <v>3500</v>
      </c>
      <c r="C4" s="146">
        <v>3500</v>
      </c>
      <c r="D4" s="146">
        <v>7000</v>
      </c>
      <c r="E4" s="147">
        <v>7000</v>
      </c>
      <c r="F4" s="148">
        <v>6000</v>
      </c>
      <c r="G4" s="149">
        <v>6000</v>
      </c>
      <c r="H4" s="149">
        <v>12000</v>
      </c>
      <c r="I4" s="150">
        <v>12000</v>
      </c>
      <c r="J4" s="151">
        <v>3000</v>
      </c>
      <c r="K4" s="152">
        <v>3000</v>
      </c>
      <c r="L4" s="152">
        <v>6000</v>
      </c>
      <c r="M4" s="153">
        <v>6000</v>
      </c>
    </row>
    <row r="5" spans="1:14" x14ac:dyDescent="0.3">
      <c r="A5" s="144" t="s">
        <v>157</v>
      </c>
      <c r="B5" s="156">
        <v>0.2</v>
      </c>
      <c r="C5" s="157">
        <v>0.2</v>
      </c>
      <c r="D5" s="157">
        <v>0.2</v>
      </c>
      <c r="E5" s="158">
        <v>0.2</v>
      </c>
      <c r="F5" s="159">
        <v>0</v>
      </c>
      <c r="G5" s="160">
        <v>0</v>
      </c>
      <c r="H5" s="160">
        <v>0</v>
      </c>
      <c r="I5" s="161">
        <v>0</v>
      </c>
      <c r="J5" s="162">
        <v>0.2</v>
      </c>
      <c r="K5" s="163">
        <v>0.2</v>
      </c>
      <c r="L5" s="163">
        <v>0.2</v>
      </c>
      <c r="M5" s="164">
        <v>0.2</v>
      </c>
    </row>
    <row r="6" spans="1:14" x14ac:dyDescent="0.3">
      <c r="A6" s="144" t="s">
        <v>158</v>
      </c>
      <c r="B6" s="165" t="s">
        <v>139</v>
      </c>
      <c r="C6" s="166">
        <v>0</v>
      </c>
      <c r="D6" s="166" t="s">
        <v>139</v>
      </c>
      <c r="E6" s="167">
        <v>0</v>
      </c>
      <c r="F6" s="168" t="s">
        <v>139</v>
      </c>
      <c r="G6" s="169">
        <v>0</v>
      </c>
      <c r="H6" s="169" t="s">
        <v>139</v>
      </c>
      <c r="I6" s="170">
        <v>0</v>
      </c>
      <c r="J6" s="171" t="s">
        <v>139</v>
      </c>
      <c r="K6" s="172">
        <v>0</v>
      </c>
      <c r="L6" s="172" t="s">
        <v>139</v>
      </c>
      <c r="M6" s="173">
        <v>0</v>
      </c>
    </row>
    <row r="7" spans="1:14" x14ac:dyDescent="0.3">
      <c r="A7" s="144" t="s">
        <v>159</v>
      </c>
      <c r="B7" s="165" t="s">
        <v>140</v>
      </c>
      <c r="C7" s="166" t="s">
        <v>140</v>
      </c>
      <c r="D7" s="166" t="s">
        <v>140</v>
      </c>
      <c r="E7" s="167" t="s">
        <v>140</v>
      </c>
      <c r="F7" s="168" t="s">
        <v>140</v>
      </c>
      <c r="G7" s="169" t="s">
        <v>140</v>
      </c>
      <c r="H7" s="169" t="s">
        <v>140</v>
      </c>
      <c r="I7" s="170" t="s">
        <v>140</v>
      </c>
      <c r="J7" s="151">
        <v>25</v>
      </c>
      <c r="K7" s="172">
        <v>25</v>
      </c>
      <c r="L7" s="152">
        <v>25</v>
      </c>
      <c r="M7" s="173">
        <v>25</v>
      </c>
    </row>
    <row r="8" spans="1:14" x14ac:dyDescent="0.3">
      <c r="A8" s="144" t="s">
        <v>160</v>
      </c>
      <c r="B8" s="165" t="s">
        <v>140</v>
      </c>
      <c r="C8" s="166" t="s">
        <v>140</v>
      </c>
      <c r="D8" s="166" t="s">
        <v>140</v>
      </c>
      <c r="E8" s="167" t="s">
        <v>140</v>
      </c>
      <c r="F8" s="168" t="s">
        <v>140</v>
      </c>
      <c r="G8" s="169" t="s">
        <v>140</v>
      </c>
      <c r="H8" s="169" t="s">
        <v>140</v>
      </c>
      <c r="I8" s="170" t="s">
        <v>140</v>
      </c>
      <c r="J8" s="151">
        <v>40</v>
      </c>
      <c r="K8" s="172">
        <v>40</v>
      </c>
      <c r="L8" s="152">
        <v>40</v>
      </c>
      <c r="M8" s="173">
        <v>40</v>
      </c>
    </row>
    <row r="9" spans="1:14" x14ac:dyDescent="0.3">
      <c r="A9" s="144" t="s">
        <v>161</v>
      </c>
      <c r="B9" s="165" t="s">
        <v>140</v>
      </c>
      <c r="C9" s="166" t="s">
        <v>140</v>
      </c>
      <c r="D9" s="166" t="s">
        <v>140</v>
      </c>
      <c r="E9" s="167" t="s">
        <v>140</v>
      </c>
      <c r="F9" s="168" t="s">
        <v>140</v>
      </c>
      <c r="G9" s="169" t="s">
        <v>140</v>
      </c>
      <c r="H9" s="169" t="s">
        <v>140</v>
      </c>
      <c r="I9" s="170" t="s">
        <v>140</v>
      </c>
      <c r="J9" s="171" t="s">
        <v>141</v>
      </c>
      <c r="K9" s="172">
        <v>150</v>
      </c>
      <c r="L9" s="172" t="s">
        <v>141</v>
      </c>
      <c r="M9" s="173">
        <v>150</v>
      </c>
    </row>
    <row r="10" spans="1:14" s="133" customFormat="1" ht="36.5" thickBot="1" x14ac:dyDescent="0.35">
      <c r="A10" s="131" t="s">
        <v>155</v>
      </c>
      <c r="B10" s="134" t="s">
        <v>136</v>
      </c>
      <c r="C10" s="135" t="s">
        <v>151</v>
      </c>
      <c r="D10" s="135" t="s">
        <v>137</v>
      </c>
      <c r="E10" s="136" t="s">
        <v>151</v>
      </c>
      <c r="F10" s="137" t="s">
        <v>136</v>
      </c>
      <c r="G10" s="138" t="s">
        <v>151</v>
      </c>
      <c r="H10" s="138" t="s">
        <v>137</v>
      </c>
      <c r="I10" s="139" t="s">
        <v>151</v>
      </c>
      <c r="J10" s="140" t="s">
        <v>136</v>
      </c>
      <c r="K10" s="141" t="s">
        <v>151</v>
      </c>
      <c r="L10" s="141" t="s">
        <v>137</v>
      </c>
      <c r="M10" s="142" t="s">
        <v>151</v>
      </c>
      <c r="N10" s="143"/>
    </row>
    <row r="11" spans="1:14" x14ac:dyDescent="0.3">
      <c r="A11" s="144" t="s">
        <v>154</v>
      </c>
      <c r="B11" s="145">
        <v>3600</v>
      </c>
      <c r="C11" s="146">
        <v>3600</v>
      </c>
      <c r="D11" s="146">
        <v>7200</v>
      </c>
      <c r="E11" s="147">
        <v>7200</v>
      </c>
      <c r="F11" s="148">
        <v>5400</v>
      </c>
      <c r="G11" s="149">
        <v>5400</v>
      </c>
      <c r="H11" s="149">
        <v>10800</v>
      </c>
      <c r="I11" s="150">
        <v>10800</v>
      </c>
      <c r="J11" s="151">
        <v>1500</v>
      </c>
      <c r="K11" s="152">
        <v>1500</v>
      </c>
      <c r="L11" s="152">
        <v>3000</v>
      </c>
      <c r="M11" s="153">
        <v>3000</v>
      </c>
    </row>
    <row r="12" spans="1:14" x14ac:dyDescent="0.3">
      <c r="A12" s="144" t="s">
        <v>162</v>
      </c>
      <c r="B12" s="145">
        <v>6500</v>
      </c>
      <c r="C12" s="146">
        <v>6500</v>
      </c>
      <c r="D12" s="146">
        <v>13000</v>
      </c>
      <c r="E12" s="147">
        <v>13000</v>
      </c>
      <c r="F12" s="148">
        <v>6000</v>
      </c>
      <c r="G12" s="149">
        <v>6000</v>
      </c>
      <c r="H12" s="149">
        <v>12000</v>
      </c>
      <c r="I12" s="150">
        <v>12000</v>
      </c>
      <c r="J12" s="151">
        <v>6000</v>
      </c>
      <c r="K12" s="152">
        <v>6000</v>
      </c>
      <c r="L12" s="152">
        <v>12000</v>
      </c>
      <c r="M12" s="153">
        <v>12000</v>
      </c>
    </row>
    <row r="13" spans="1:14" x14ac:dyDescent="0.3">
      <c r="A13" s="144" t="s">
        <v>157</v>
      </c>
      <c r="B13" s="156">
        <v>0.4</v>
      </c>
      <c r="C13" s="157">
        <v>0.4</v>
      </c>
      <c r="D13" s="157">
        <v>0.4</v>
      </c>
      <c r="E13" s="158">
        <v>0.4</v>
      </c>
      <c r="F13" s="159">
        <v>0</v>
      </c>
      <c r="G13" s="160">
        <v>0</v>
      </c>
      <c r="H13" s="160">
        <v>0</v>
      </c>
      <c r="I13" s="161">
        <v>0</v>
      </c>
      <c r="J13" s="162">
        <v>0.4</v>
      </c>
      <c r="K13" s="163">
        <v>0.4</v>
      </c>
      <c r="L13" s="163">
        <v>0.4</v>
      </c>
      <c r="M13" s="164">
        <v>0.4</v>
      </c>
    </row>
    <row r="14" spans="1:14" x14ac:dyDescent="0.3">
      <c r="A14" s="144" t="s">
        <v>158</v>
      </c>
      <c r="B14" s="165" t="s">
        <v>140</v>
      </c>
      <c r="C14" s="166" t="s">
        <v>140</v>
      </c>
      <c r="D14" s="166" t="s">
        <v>140</v>
      </c>
      <c r="E14" s="167" t="s">
        <v>140</v>
      </c>
      <c r="F14" s="168" t="s">
        <v>140</v>
      </c>
      <c r="G14" s="169" t="s">
        <v>140</v>
      </c>
      <c r="H14" s="169" t="s">
        <v>140</v>
      </c>
      <c r="I14" s="170" t="s">
        <v>140</v>
      </c>
      <c r="J14" s="171" t="s">
        <v>140</v>
      </c>
      <c r="K14" s="172" t="s">
        <v>140</v>
      </c>
      <c r="L14" s="172" t="s">
        <v>140</v>
      </c>
      <c r="M14" s="173" t="s">
        <v>140</v>
      </c>
    </row>
    <row r="15" spans="1:14" x14ac:dyDescent="0.3">
      <c r="A15" s="144" t="s">
        <v>159</v>
      </c>
      <c r="B15" s="165" t="s">
        <v>140</v>
      </c>
      <c r="C15" s="166" t="s">
        <v>140</v>
      </c>
      <c r="D15" s="166" t="s">
        <v>140</v>
      </c>
      <c r="E15" s="167" t="s">
        <v>140</v>
      </c>
      <c r="F15" s="168" t="s">
        <v>140</v>
      </c>
      <c r="G15" s="169" t="s">
        <v>140</v>
      </c>
      <c r="H15" s="169" t="s">
        <v>140</v>
      </c>
      <c r="I15" s="170" t="s">
        <v>140</v>
      </c>
      <c r="J15" s="171" t="s">
        <v>140</v>
      </c>
      <c r="K15" s="172" t="s">
        <v>140</v>
      </c>
      <c r="L15" s="172" t="s">
        <v>140</v>
      </c>
      <c r="M15" s="173" t="s">
        <v>140</v>
      </c>
    </row>
    <row r="16" spans="1:14" x14ac:dyDescent="0.3">
      <c r="A16" s="144" t="s">
        <v>160</v>
      </c>
      <c r="B16" s="165" t="s">
        <v>140</v>
      </c>
      <c r="C16" s="166" t="s">
        <v>140</v>
      </c>
      <c r="D16" s="166" t="s">
        <v>140</v>
      </c>
      <c r="E16" s="167" t="s">
        <v>140</v>
      </c>
      <c r="F16" s="168" t="s">
        <v>140</v>
      </c>
      <c r="G16" s="169" t="s">
        <v>140</v>
      </c>
      <c r="H16" s="169" t="s">
        <v>140</v>
      </c>
      <c r="I16" s="170" t="s">
        <v>140</v>
      </c>
      <c r="J16" s="171" t="s">
        <v>140</v>
      </c>
      <c r="K16" s="172" t="s">
        <v>140</v>
      </c>
      <c r="L16" s="172" t="s">
        <v>140</v>
      </c>
      <c r="M16" s="173" t="s">
        <v>140</v>
      </c>
    </row>
    <row r="17" spans="1:13" x14ac:dyDescent="0.3">
      <c r="A17" s="174" t="s">
        <v>161</v>
      </c>
      <c r="B17" s="175" t="s">
        <v>142</v>
      </c>
      <c r="C17" s="176">
        <v>0.2</v>
      </c>
      <c r="D17" s="177" t="s">
        <v>142</v>
      </c>
      <c r="E17" s="178">
        <v>0.2</v>
      </c>
      <c r="F17" s="179" t="s">
        <v>140</v>
      </c>
      <c r="G17" s="180" t="s">
        <v>140</v>
      </c>
      <c r="H17" s="180" t="s">
        <v>140</v>
      </c>
      <c r="I17" s="181" t="s">
        <v>140</v>
      </c>
      <c r="J17" s="182" t="s">
        <v>141</v>
      </c>
      <c r="K17" s="183">
        <v>150</v>
      </c>
      <c r="L17" s="183" t="s">
        <v>141</v>
      </c>
      <c r="M17" s="184">
        <v>150</v>
      </c>
    </row>
    <row r="18" spans="1:13" ht="18.5" thickBot="1" x14ac:dyDescent="0.35">
      <c r="A18" s="131" t="s">
        <v>164</v>
      </c>
      <c r="B18" s="185"/>
      <c r="C18" s="186"/>
      <c r="D18" s="187"/>
      <c r="E18" s="188"/>
      <c r="F18" s="189"/>
      <c r="G18" s="190"/>
      <c r="H18" s="190"/>
      <c r="I18" s="191"/>
      <c r="J18" s="189"/>
      <c r="K18" s="190"/>
      <c r="L18" s="190"/>
      <c r="M18" s="191"/>
    </row>
    <row r="19" spans="1:13" x14ac:dyDescent="0.3">
      <c r="A19" s="192" t="s">
        <v>171</v>
      </c>
      <c r="B19" s="193" t="s">
        <v>142</v>
      </c>
      <c r="C19" s="194">
        <v>0.2</v>
      </c>
      <c r="D19" s="195" t="s">
        <v>142</v>
      </c>
      <c r="E19" s="196">
        <v>0.2</v>
      </c>
      <c r="F19" s="197" t="s">
        <v>143</v>
      </c>
      <c r="G19" s="198">
        <v>0.1</v>
      </c>
      <c r="H19" s="199" t="s">
        <v>143</v>
      </c>
      <c r="I19" s="200">
        <v>0.1</v>
      </c>
      <c r="J19" s="201">
        <v>10</v>
      </c>
      <c r="K19" s="202">
        <v>10</v>
      </c>
      <c r="L19" s="202">
        <v>10</v>
      </c>
      <c r="M19" s="203">
        <v>10</v>
      </c>
    </row>
    <row r="20" spans="1:13" x14ac:dyDescent="0.3">
      <c r="A20" s="204" t="s">
        <v>165</v>
      </c>
      <c r="B20" s="205" t="s">
        <v>142</v>
      </c>
      <c r="C20" s="206">
        <v>0.2</v>
      </c>
      <c r="D20" s="207" t="s">
        <v>142</v>
      </c>
      <c r="E20" s="208">
        <v>0.2</v>
      </c>
      <c r="F20" s="209" t="s">
        <v>142</v>
      </c>
      <c r="G20" s="210">
        <v>0.2</v>
      </c>
      <c r="H20" s="211" t="s">
        <v>142</v>
      </c>
      <c r="I20" s="212">
        <v>0.2</v>
      </c>
      <c r="J20" s="151">
        <v>30</v>
      </c>
      <c r="K20" s="152">
        <v>30</v>
      </c>
      <c r="L20" s="152">
        <v>30</v>
      </c>
      <c r="M20" s="153">
        <v>30</v>
      </c>
    </row>
    <row r="21" spans="1:13" x14ac:dyDescent="0.3">
      <c r="A21" s="204" t="s">
        <v>166</v>
      </c>
      <c r="B21" s="205" t="s">
        <v>142</v>
      </c>
      <c r="C21" s="206">
        <v>0.2</v>
      </c>
      <c r="D21" s="207" t="s">
        <v>142</v>
      </c>
      <c r="E21" s="208">
        <v>0.2</v>
      </c>
      <c r="F21" s="209" t="s">
        <v>144</v>
      </c>
      <c r="G21" s="210">
        <v>0.3</v>
      </c>
      <c r="H21" s="211" t="s">
        <v>144</v>
      </c>
      <c r="I21" s="212">
        <v>0.3</v>
      </c>
      <c r="J21" s="151">
        <v>50</v>
      </c>
      <c r="K21" s="152">
        <v>50</v>
      </c>
      <c r="L21" s="152">
        <v>50</v>
      </c>
      <c r="M21" s="153">
        <v>50</v>
      </c>
    </row>
    <row r="22" spans="1:13" x14ac:dyDescent="0.3">
      <c r="A22" s="204" t="s">
        <v>167</v>
      </c>
      <c r="B22" s="205" t="s">
        <v>142</v>
      </c>
      <c r="C22" s="206">
        <v>0.2</v>
      </c>
      <c r="D22" s="207" t="s">
        <v>142</v>
      </c>
      <c r="E22" s="208">
        <v>0.2</v>
      </c>
      <c r="F22" s="168" t="s">
        <v>143</v>
      </c>
      <c r="G22" s="210">
        <v>0.1</v>
      </c>
      <c r="H22" s="169" t="s">
        <v>143</v>
      </c>
      <c r="I22" s="212">
        <v>0.1</v>
      </c>
      <c r="J22" s="151">
        <v>20</v>
      </c>
      <c r="K22" s="152">
        <v>20</v>
      </c>
      <c r="L22" s="152">
        <v>20</v>
      </c>
      <c r="M22" s="153">
        <v>20</v>
      </c>
    </row>
    <row r="23" spans="1:13" x14ac:dyDescent="0.3">
      <c r="A23" s="204" t="s">
        <v>168</v>
      </c>
      <c r="B23" s="205" t="s">
        <v>142</v>
      </c>
      <c r="C23" s="206">
        <v>0.2</v>
      </c>
      <c r="D23" s="207" t="s">
        <v>142</v>
      </c>
      <c r="E23" s="208">
        <v>0.2</v>
      </c>
      <c r="F23" s="209" t="s">
        <v>142</v>
      </c>
      <c r="G23" s="210">
        <v>0.2</v>
      </c>
      <c r="H23" s="211" t="s">
        <v>142</v>
      </c>
      <c r="I23" s="212">
        <v>0.2</v>
      </c>
      <c r="J23" s="151">
        <v>65</v>
      </c>
      <c r="K23" s="152">
        <v>65</v>
      </c>
      <c r="L23" s="152">
        <v>65</v>
      </c>
      <c r="M23" s="153">
        <v>65</v>
      </c>
    </row>
    <row r="24" spans="1:13" x14ac:dyDescent="0.3">
      <c r="A24" s="204" t="s">
        <v>169</v>
      </c>
      <c r="B24" s="205" t="s">
        <v>142</v>
      </c>
      <c r="C24" s="206">
        <v>0.2</v>
      </c>
      <c r="D24" s="207" t="s">
        <v>142</v>
      </c>
      <c r="E24" s="208">
        <v>0.2</v>
      </c>
      <c r="F24" s="209" t="s">
        <v>144</v>
      </c>
      <c r="G24" s="210">
        <v>0.3</v>
      </c>
      <c r="H24" s="211" t="s">
        <v>144</v>
      </c>
      <c r="I24" s="212">
        <v>0.3</v>
      </c>
      <c r="J24" s="151">
        <v>110</v>
      </c>
      <c r="K24" s="152">
        <v>110</v>
      </c>
      <c r="L24" s="152">
        <v>110</v>
      </c>
      <c r="M24" s="153">
        <v>110</v>
      </c>
    </row>
    <row r="25" spans="1:13" ht="14.5" thickBot="1" x14ac:dyDescent="0.35">
      <c r="A25" s="213" t="s">
        <v>170</v>
      </c>
      <c r="B25" s="214">
        <v>0.80600000000000005</v>
      </c>
      <c r="C25" s="215">
        <v>0.80600000000000005</v>
      </c>
      <c r="D25" s="215">
        <v>0.80600000000000005</v>
      </c>
      <c r="E25" s="216">
        <v>0.80600000000000005</v>
      </c>
      <c r="F25" s="217">
        <v>0.80300000000000005</v>
      </c>
      <c r="G25" s="218">
        <v>0.80300000000000005</v>
      </c>
      <c r="H25" s="218">
        <v>0.80300000000000005</v>
      </c>
      <c r="I25" s="219">
        <v>0.80300000000000005</v>
      </c>
      <c r="J25" s="220">
        <v>0.88800000000000001</v>
      </c>
      <c r="K25" s="221">
        <v>0.88800000000000001</v>
      </c>
      <c r="L25" s="221">
        <v>0.88800000000000001</v>
      </c>
      <c r="M25" s="222">
        <v>0.88800000000000001</v>
      </c>
    </row>
    <row r="26" spans="1:13" x14ac:dyDescent="0.3">
      <c r="F26" s="1"/>
      <c r="G26" s="1"/>
      <c r="H26" s="1"/>
      <c r="I26" s="1"/>
    </row>
    <row r="27" spans="1:13" ht="77.5" x14ac:dyDescent="0.35">
      <c r="A27" s="98" t="s">
        <v>5</v>
      </c>
      <c r="B27" s="223" t="s">
        <v>6</v>
      </c>
      <c r="C27" s="223"/>
      <c r="D27" s="223"/>
      <c r="E27" s="223"/>
      <c r="F27" s="223" t="s">
        <v>6</v>
      </c>
      <c r="G27" s="223"/>
      <c r="H27" s="223"/>
      <c r="I27" s="223"/>
      <c r="J27" s="223" t="s">
        <v>6</v>
      </c>
      <c r="K27" s="223"/>
      <c r="L27" s="223"/>
      <c r="M27" s="223"/>
    </row>
    <row r="28" spans="1:13" ht="77.5" x14ac:dyDescent="0.35">
      <c r="A28" s="98" t="s">
        <v>7</v>
      </c>
      <c r="B28" s="154" t="s">
        <v>8</v>
      </c>
      <c r="C28" s="154"/>
      <c r="D28" s="154"/>
      <c r="E28" s="154"/>
      <c r="F28" s="154" t="s">
        <v>8</v>
      </c>
      <c r="G28" s="154"/>
      <c r="H28" s="154"/>
      <c r="I28" s="154"/>
      <c r="J28" s="154" t="s">
        <v>8</v>
      </c>
      <c r="K28" s="154"/>
      <c r="L28" s="154"/>
      <c r="M28" s="154"/>
    </row>
    <row r="29" spans="1:13" ht="56.5" x14ac:dyDescent="0.35">
      <c r="A29" s="98" t="s">
        <v>9</v>
      </c>
      <c r="B29" s="224" t="s">
        <v>10</v>
      </c>
      <c r="C29" s="224"/>
      <c r="D29" s="224"/>
      <c r="E29" s="224"/>
      <c r="F29" s="224" t="s">
        <v>10</v>
      </c>
      <c r="G29" s="224"/>
      <c r="H29" s="224"/>
      <c r="I29" s="224"/>
      <c r="J29" s="224" t="s">
        <v>10</v>
      </c>
      <c r="K29" s="224"/>
      <c r="L29" s="224"/>
      <c r="M29" s="224"/>
    </row>
    <row r="30" spans="1:13" ht="77.5" x14ac:dyDescent="0.35">
      <c r="A30" s="98" t="s">
        <v>1</v>
      </c>
      <c r="B30" s="98" t="s">
        <v>113</v>
      </c>
      <c r="C30" s="98"/>
      <c r="D30" s="98"/>
      <c r="E30" s="98"/>
      <c r="F30" s="98" t="s">
        <v>113</v>
      </c>
      <c r="G30" s="98"/>
      <c r="H30" s="98"/>
      <c r="I30" s="98"/>
      <c r="J30" s="154" t="s">
        <v>2</v>
      </c>
      <c r="K30" s="154"/>
      <c r="L30" s="154"/>
      <c r="M30" s="154"/>
    </row>
    <row r="31" spans="1:13" ht="42.5" x14ac:dyDescent="0.35">
      <c r="A31" s="98" t="s">
        <v>3</v>
      </c>
      <c r="B31" s="224" t="s">
        <v>4</v>
      </c>
      <c r="C31" s="224"/>
      <c r="D31" s="224"/>
      <c r="E31" s="224"/>
      <c r="F31" s="224" t="s">
        <v>4</v>
      </c>
      <c r="G31" s="224"/>
      <c r="H31" s="224"/>
      <c r="I31" s="224"/>
      <c r="J31" s="224" t="s">
        <v>4</v>
      </c>
      <c r="K31" s="224"/>
      <c r="L31" s="224"/>
      <c r="M31" s="224"/>
    </row>
    <row r="32" spans="1:13" ht="15.5" x14ac:dyDescent="0.35">
      <c r="A32" s="98" t="s">
        <v>240</v>
      </c>
      <c r="B32" t="s">
        <v>110</v>
      </c>
      <c r="F32" t="s">
        <v>110</v>
      </c>
      <c r="J32" s="224" t="s">
        <v>109</v>
      </c>
      <c r="K32" s="224"/>
      <c r="L32" s="224"/>
      <c r="M32" s="224"/>
    </row>
    <row r="33" spans="1:13" x14ac:dyDescent="0.3">
      <c r="J33" s="224"/>
      <c r="K33" s="224"/>
      <c r="L33" s="224"/>
      <c r="M33" s="224"/>
    </row>
    <row r="34" spans="1:13" x14ac:dyDescent="0.3">
      <c r="J34" s="224"/>
      <c r="K34" s="224"/>
      <c r="L34" s="224"/>
      <c r="M34" s="224"/>
    </row>
    <row r="35" spans="1:13" x14ac:dyDescent="0.3">
      <c r="J35" s="224"/>
      <c r="K35" s="224"/>
      <c r="L35" s="224"/>
      <c r="M35" s="224"/>
    </row>
    <row r="36" spans="1:13" ht="14.5" thickBot="1" x14ac:dyDescent="0.35">
      <c r="A36" t="s">
        <v>148</v>
      </c>
      <c r="J36" s="224"/>
      <c r="K36" s="224"/>
      <c r="L36" s="224"/>
      <c r="M36" s="224"/>
    </row>
    <row r="37" spans="1:13" ht="17.5" x14ac:dyDescent="0.3">
      <c r="A37" s="373" t="s">
        <v>232</v>
      </c>
      <c r="B37" s="374"/>
      <c r="C37" s="374"/>
      <c r="D37" s="374"/>
      <c r="E37" s="374"/>
      <c r="F37" s="374"/>
      <c r="G37" s="374"/>
      <c r="H37" s="375"/>
      <c r="I37" s="225"/>
      <c r="J37" s="224"/>
      <c r="K37" s="224"/>
      <c r="L37" s="224"/>
      <c r="M37" s="224"/>
    </row>
    <row r="38" spans="1:13" ht="285" customHeight="1" thickBot="1" x14ac:dyDescent="0.35">
      <c r="A38" s="370" t="s">
        <v>149</v>
      </c>
      <c r="B38" s="371"/>
      <c r="C38" s="371"/>
      <c r="D38" s="371"/>
      <c r="E38" s="371"/>
      <c r="F38" s="371"/>
      <c r="G38" s="371"/>
      <c r="H38" s="372"/>
      <c r="I38" s="226"/>
      <c r="J38" s="224"/>
      <c r="K38" s="224"/>
      <c r="L38" s="224"/>
      <c r="M38" s="224"/>
    </row>
    <row r="39" spans="1:13" x14ac:dyDescent="0.3">
      <c r="A39" s="227" t="s">
        <v>150</v>
      </c>
      <c r="J39" s="224"/>
      <c r="K39" s="224"/>
      <c r="L39" s="224"/>
      <c r="M39" s="224"/>
    </row>
    <row r="40" spans="1:13" x14ac:dyDescent="0.3">
      <c r="A40" s="228"/>
      <c r="J40" s="224"/>
      <c r="K40" s="224"/>
      <c r="L40" s="224"/>
      <c r="M40" s="224"/>
    </row>
    <row r="41" spans="1:13" x14ac:dyDescent="0.3">
      <c r="J41" s="224"/>
      <c r="K41" s="224"/>
      <c r="L41" s="224"/>
      <c r="M41" s="224"/>
    </row>
    <row r="42" spans="1:13" x14ac:dyDescent="0.3">
      <c r="J42" s="224"/>
      <c r="K42" s="224"/>
      <c r="L42" s="224"/>
      <c r="M42" s="224"/>
    </row>
    <row r="43" spans="1:13" x14ac:dyDescent="0.3">
      <c r="J43" s="224"/>
      <c r="K43" s="224"/>
      <c r="L43" s="224"/>
      <c r="M43" s="224"/>
    </row>
    <row r="44" spans="1:13" x14ac:dyDescent="0.3">
      <c r="J44" s="224"/>
      <c r="K44" s="224"/>
      <c r="L44" s="224"/>
      <c r="M44" s="224"/>
    </row>
    <row r="45" spans="1:13" x14ac:dyDescent="0.3">
      <c r="J45" s="224"/>
      <c r="K45" s="224"/>
      <c r="L45" s="224"/>
      <c r="M45" s="224"/>
    </row>
    <row r="46" spans="1:13" x14ac:dyDescent="0.3">
      <c r="J46" s="224"/>
      <c r="K46" s="224"/>
      <c r="L46" s="224"/>
      <c r="M46" s="224"/>
    </row>
    <row r="47" spans="1:13" x14ac:dyDescent="0.3">
      <c r="J47" s="224"/>
      <c r="K47" s="224"/>
      <c r="L47" s="224"/>
      <c r="M47" s="224"/>
    </row>
    <row r="48" spans="1:13" x14ac:dyDescent="0.3">
      <c r="J48" s="224"/>
      <c r="K48" s="224"/>
      <c r="L48" s="224"/>
      <c r="M48" s="224"/>
    </row>
  </sheetData>
  <mergeCells count="5">
    <mergeCell ref="J1:M1"/>
    <mergeCell ref="A38:H38"/>
    <mergeCell ref="A37:H37"/>
    <mergeCell ref="B1:E1"/>
    <mergeCell ref="F1:I1"/>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3F0FF-6568-4960-A06A-E4B07C3D44AE}">
  <sheetPr>
    <tabColor rgb="FF00B0F0"/>
  </sheetPr>
  <dimension ref="A1:G164"/>
  <sheetViews>
    <sheetView zoomScale="70" zoomScaleNormal="70" workbookViewId="0">
      <pane ySplit="2" topLeftCell="A3" activePane="bottomLeft" state="frozen"/>
      <selection activeCell="C18" sqref="C18:D18"/>
      <selection pane="bottomLeft" activeCell="C18" sqref="C18:D18"/>
    </sheetView>
  </sheetViews>
  <sheetFormatPr defaultColWidth="9" defaultRowHeight="14" x14ac:dyDescent="0.3"/>
  <cols>
    <col min="1" max="1" width="32.58203125" customWidth="1"/>
    <col min="2" max="2" width="22.6640625" customWidth="1"/>
    <col min="3" max="3" width="40.58203125" customWidth="1"/>
    <col min="4" max="4" width="26" customWidth="1"/>
    <col min="5" max="5" width="32" customWidth="1"/>
    <col min="6" max="6" width="20.5" customWidth="1"/>
    <col min="7" max="7" width="51" customWidth="1"/>
    <col min="8" max="8" width="17.1640625" customWidth="1"/>
    <col min="9" max="10" width="28.58203125" bestFit="1" customWidth="1"/>
    <col min="11" max="11" width="9.83203125" bestFit="1" customWidth="1"/>
    <col min="12" max="12" width="21.6640625" bestFit="1" customWidth="1"/>
    <col min="13" max="13" width="33" bestFit="1" customWidth="1"/>
    <col min="14" max="14" width="30.1640625" bestFit="1" customWidth="1"/>
    <col min="15" max="15" width="21.6640625" bestFit="1" customWidth="1"/>
    <col min="16" max="16" width="33" bestFit="1" customWidth="1"/>
    <col min="17" max="17" width="10.83203125" customWidth="1"/>
  </cols>
  <sheetData>
    <row r="1" spans="1:7" ht="23" x14ac:dyDescent="0.3">
      <c r="A1" s="18" t="s">
        <v>99</v>
      </c>
      <c r="B1" s="11"/>
      <c r="F1" s="11"/>
    </row>
    <row r="2" spans="1:7" ht="36" x14ac:dyDescent="0.3">
      <c r="A2" s="93" t="s">
        <v>0</v>
      </c>
      <c r="B2" s="94" t="s">
        <v>12</v>
      </c>
      <c r="C2" s="94" t="s">
        <v>180</v>
      </c>
      <c r="D2" s="94" t="s">
        <v>13</v>
      </c>
      <c r="E2" s="94" t="s">
        <v>177</v>
      </c>
      <c r="F2" s="94" t="s">
        <v>183</v>
      </c>
      <c r="G2" s="229" t="s">
        <v>190</v>
      </c>
    </row>
    <row r="3" spans="1:7" ht="31" x14ac:dyDescent="0.3">
      <c r="A3" s="64" t="s">
        <v>271</v>
      </c>
      <c r="B3" s="58" t="s">
        <v>159</v>
      </c>
      <c r="C3" s="230" t="s">
        <v>20</v>
      </c>
      <c r="D3" s="58" t="s">
        <v>21</v>
      </c>
      <c r="E3" s="59" t="s">
        <v>182</v>
      </c>
      <c r="F3" s="60">
        <v>25</v>
      </c>
      <c r="G3" s="112" t="s">
        <v>184</v>
      </c>
    </row>
    <row r="4" spans="1:7" ht="31" x14ac:dyDescent="0.3">
      <c r="A4" s="64" t="s">
        <v>271</v>
      </c>
      <c r="B4" s="58" t="s">
        <v>159</v>
      </c>
      <c r="C4" s="230" t="s">
        <v>20</v>
      </c>
      <c r="D4" s="58" t="s">
        <v>181</v>
      </c>
      <c r="E4" s="59" t="s">
        <v>182</v>
      </c>
      <c r="F4" s="60">
        <v>25</v>
      </c>
      <c r="G4" s="112" t="s">
        <v>184</v>
      </c>
    </row>
    <row r="5" spans="1:7" ht="48" customHeight="1" x14ac:dyDescent="0.3">
      <c r="A5" s="64" t="s">
        <v>271</v>
      </c>
      <c r="B5" s="58" t="s">
        <v>159</v>
      </c>
      <c r="C5" s="230" t="s">
        <v>20</v>
      </c>
      <c r="D5" s="58" t="s">
        <v>187</v>
      </c>
      <c r="E5" s="59" t="s">
        <v>182</v>
      </c>
      <c r="F5" s="60">
        <v>0</v>
      </c>
      <c r="G5" s="112" t="s">
        <v>186</v>
      </c>
    </row>
    <row r="6" spans="1:7" ht="31" x14ac:dyDescent="0.3">
      <c r="A6" s="64" t="s">
        <v>271</v>
      </c>
      <c r="B6" s="58" t="s">
        <v>159</v>
      </c>
      <c r="C6" s="230" t="s">
        <v>20</v>
      </c>
      <c r="D6" s="58" t="s">
        <v>21</v>
      </c>
      <c r="E6" s="59" t="s">
        <v>185</v>
      </c>
      <c r="F6" s="231">
        <v>0.4</v>
      </c>
      <c r="G6" s="112" t="s">
        <v>188</v>
      </c>
    </row>
    <row r="7" spans="1:7" ht="31" x14ac:dyDescent="0.3">
      <c r="A7" s="64" t="s">
        <v>271</v>
      </c>
      <c r="B7" s="58" t="s">
        <v>159</v>
      </c>
      <c r="C7" s="230" t="s">
        <v>20</v>
      </c>
      <c r="D7" s="58" t="s">
        <v>181</v>
      </c>
      <c r="E7" s="59" t="s">
        <v>185</v>
      </c>
      <c r="F7" s="231">
        <v>0.4</v>
      </c>
      <c r="G7" s="112" t="s">
        <v>188</v>
      </c>
    </row>
    <row r="8" spans="1:7" ht="42" x14ac:dyDescent="0.3">
      <c r="A8" s="64" t="s">
        <v>271</v>
      </c>
      <c r="B8" s="58" t="s">
        <v>159</v>
      </c>
      <c r="C8" s="230" t="s">
        <v>20</v>
      </c>
      <c r="D8" s="58" t="s">
        <v>187</v>
      </c>
      <c r="E8" s="59" t="s">
        <v>185</v>
      </c>
      <c r="F8" s="60">
        <v>0</v>
      </c>
      <c r="G8" s="112" t="s">
        <v>186</v>
      </c>
    </row>
    <row r="9" spans="1:7" ht="28" x14ac:dyDescent="0.3">
      <c r="A9" s="64" t="s">
        <v>271</v>
      </c>
      <c r="B9" s="59" t="s">
        <v>191</v>
      </c>
      <c r="C9" s="230" t="s">
        <v>30</v>
      </c>
      <c r="D9" s="58" t="s">
        <v>189</v>
      </c>
      <c r="E9" s="59" t="s">
        <v>182</v>
      </c>
      <c r="F9" s="231">
        <v>0.2</v>
      </c>
      <c r="G9" s="112" t="s">
        <v>157</v>
      </c>
    </row>
    <row r="10" spans="1:7" ht="28" x14ac:dyDescent="0.3">
      <c r="A10" s="64" t="s">
        <v>271</v>
      </c>
      <c r="B10" s="59" t="s">
        <v>191</v>
      </c>
      <c r="C10" s="230" t="s">
        <v>30</v>
      </c>
      <c r="D10" s="58" t="s">
        <v>34</v>
      </c>
      <c r="E10" s="59" t="s">
        <v>182</v>
      </c>
      <c r="F10" s="231">
        <v>0.2</v>
      </c>
      <c r="G10" s="112" t="s">
        <v>157</v>
      </c>
    </row>
    <row r="11" spans="1:7" ht="28" x14ac:dyDescent="0.3">
      <c r="A11" s="64" t="s">
        <v>271</v>
      </c>
      <c r="B11" s="59" t="s">
        <v>191</v>
      </c>
      <c r="C11" s="230" t="s">
        <v>30</v>
      </c>
      <c r="D11" s="58" t="s">
        <v>189</v>
      </c>
      <c r="E11" s="59" t="s">
        <v>185</v>
      </c>
      <c r="F11" s="231">
        <v>0.4</v>
      </c>
      <c r="G11" s="112" t="s">
        <v>157</v>
      </c>
    </row>
    <row r="12" spans="1:7" ht="28" x14ac:dyDescent="0.3">
      <c r="A12" s="64" t="s">
        <v>271</v>
      </c>
      <c r="B12" s="59" t="s">
        <v>191</v>
      </c>
      <c r="C12" s="230" t="s">
        <v>30</v>
      </c>
      <c r="D12" s="58" t="s">
        <v>34</v>
      </c>
      <c r="E12" s="59" t="s">
        <v>185</v>
      </c>
      <c r="F12" s="231">
        <v>0.4</v>
      </c>
      <c r="G12" s="112" t="s">
        <v>157</v>
      </c>
    </row>
    <row r="13" spans="1:7" ht="28" x14ac:dyDescent="0.3">
      <c r="A13" s="64" t="s">
        <v>271</v>
      </c>
      <c r="B13" s="59" t="s">
        <v>192</v>
      </c>
      <c r="C13" s="58" t="s">
        <v>46</v>
      </c>
      <c r="D13" s="59" t="s">
        <v>47</v>
      </c>
      <c r="E13" s="59" t="s">
        <v>182</v>
      </c>
      <c r="F13" s="232">
        <v>40</v>
      </c>
      <c r="G13" s="112" t="s">
        <v>265</v>
      </c>
    </row>
    <row r="14" spans="1:7" ht="28" x14ac:dyDescent="0.3">
      <c r="A14" s="64" t="s">
        <v>271</v>
      </c>
      <c r="B14" s="59" t="s">
        <v>192</v>
      </c>
      <c r="C14" s="58" t="s">
        <v>46</v>
      </c>
      <c r="D14" s="59" t="s">
        <v>261</v>
      </c>
      <c r="E14" s="59" t="s">
        <v>182</v>
      </c>
      <c r="F14" s="61">
        <v>0.2</v>
      </c>
      <c r="G14" s="112" t="s">
        <v>157</v>
      </c>
    </row>
    <row r="15" spans="1:7" ht="28" x14ac:dyDescent="0.3">
      <c r="A15" s="64" t="s">
        <v>271</v>
      </c>
      <c r="B15" s="59" t="s">
        <v>192</v>
      </c>
      <c r="C15" s="58" t="s">
        <v>46</v>
      </c>
      <c r="D15" s="59" t="s">
        <v>261</v>
      </c>
      <c r="E15" s="59" t="s">
        <v>185</v>
      </c>
      <c r="F15" s="231">
        <v>0.4</v>
      </c>
      <c r="G15" s="112" t="s">
        <v>157</v>
      </c>
    </row>
    <row r="16" spans="1:7" ht="28" x14ac:dyDescent="0.3">
      <c r="A16" s="64" t="s">
        <v>271</v>
      </c>
      <c r="B16" s="59" t="s">
        <v>192</v>
      </c>
      <c r="C16" s="58" t="s">
        <v>46</v>
      </c>
      <c r="D16" s="59" t="s">
        <v>47</v>
      </c>
      <c r="E16" s="59" t="s">
        <v>185</v>
      </c>
      <c r="F16" s="231">
        <v>0.4</v>
      </c>
      <c r="G16" s="112" t="s">
        <v>157</v>
      </c>
    </row>
    <row r="17" spans="1:7" ht="28" x14ac:dyDescent="0.3">
      <c r="A17" s="64" t="s">
        <v>271</v>
      </c>
      <c r="B17" s="58" t="s">
        <v>161</v>
      </c>
      <c r="C17" s="58" t="s">
        <v>51</v>
      </c>
      <c r="D17" s="59" t="s">
        <v>52</v>
      </c>
      <c r="E17" s="59" t="s">
        <v>182</v>
      </c>
      <c r="F17" s="62">
        <v>150</v>
      </c>
      <c r="G17" s="112" t="s">
        <v>195</v>
      </c>
    </row>
    <row r="18" spans="1:7" ht="28" x14ac:dyDescent="0.3">
      <c r="A18" s="64" t="s">
        <v>271</v>
      </c>
      <c r="B18" s="58" t="s">
        <v>161</v>
      </c>
      <c r="C18" s="58" t="s">
        <v>51</v>
      </c>
      <c r="D18" s="59" t="s">
        <v>194</v>
      </c>
      <c r="E18" s="59" t="s">
        <v>182</v>
      </c>
      <c r="F18" s="231">
        <v>0.2</v>
      </c>
      <c r="G18" s="112" t="s">
        <v>157</v>
      </c>
    </row>
    <row r="19" spans="1:7" ht="28" x14ac:dyDescent="0.3">
      <c r="A19" s="64" t="s">
        <v>271</v>
      </c>
      <c r="B19" s="58" t="s">
        <v>161</v>
      </c>
      <c r="C19" s="58" t="s">
        <v>51</v>
      </c>
      <c r="D19" s="59" t="s">
        <v>57</v>
      </c>
      <c r="E19" s="59" t="s">
        <v>182</v>
      </c>
      <c r="F19" s="231">
        <v>0.2</v>
      </c>
      <c r="G19" s="112" t="s">
        <v>157</v>
      </c>
    </row>
    <row r="20" spans="1:7" ht="28" x14ac:dyDescent="0.3">
      <c r="A20" s="64" t="s">
        <v>271</v>
      </c>
      <c r="B20" s="58" t="s">
        <v>161</v>
      </c>
      <c r="C20" s="58" t="s">
        <v>51</v>
      </c>
      <c r="D20" s="59" t="s">
        <v>52</v>
      </c>
      <c r="E20" s="59" t="s">
        <v>185</v>
      </c>
      <c r="F20" s="62">
        <v>150</v>
      </c>
      <c r="G20" s="112" t="s">
        <v>195</v>
      </c>
    </row>
    <row r="21" spans="1:7" ht="31" x14ac:dyDescent="0.35">
      <c r="A21" s="64" t="s">
        <v>271</v>
      </c>
      <c r="B21" s="58" t="s">
        <v>161</v>
      </c>
      <c r="C21" s="58" t="s">
        <v>51</v>
      </c>
      <c r="D21" s="59" t="s">
        <v>56</v>
      </c>
      <c r="E21" s="59" t="s">
        <v>185</v>
      </c>
      <c r="F21" s="231">
        <v>0.2</v>
      </c>
      <c r="G21" s="112" t="s">
        <v>157</v>
      </c>
    </row>
    <row r="22" spans="1:7" ht="28" x14ac:dyDescent="0.3">
      <c r="A22" s="64" t="s">
        <v>271</v>
      </c>
      <c r="B22" s="58" t="s">
        <v>161</v>
      </c>
      <c r="C22" s="58" t="s">
        <v>51</v>
      </c>
      <c r="D22" s="59" t="s">
        <v>57</v>
      </c>
      <c r="E22" s="59" t="s">
        <v>185</v>
      </c>
      <c r="F22" s="231">
        <v>0.4</v>
      </c>
      <c r="G22" s="112" t="s">
        <v>157</v>
      </c>
    </row>
    <row r="23" spans="1:7" ht="28" x14ac:dyDescent="0.3">
      <c r="A23" s="64" t="s">
        <v>271</v>
      </c>
      <c r="B23" s="58" t="s">
        <v>160</v>
      </c>
      <c r="C23" s="58" t="s">
        <v>58</v>
      </c>
      <c r="D23" s="59" t="s">
        <v>59</v>
      </c>
      <c r="E23" s="59" t="s">
        <v>182</v>
      </c>
      <c r="F23" s="231">
        <v>0.2</v>
      </c>
      <c r="G23" s="112" t="s">
        <v>157</v>
      </c>
    </row>
    <row r="24" spans="1:7" ht="28" x14ac:dyDescent="0.3">
      <c r="A24" s="64" t="s">
        <v>271</v>
      </c>
      <c r="B24" s="58" t="s">
        <v>160</v>
      </c>
      <c r="C24" s="58" t="s">
        <v>58</v>
      </c>
      <c r="D24" s="59" t="s">
        <v>50</v>
      </c>
      <c r="E24" s="59" t="s">
        <v>182</v>
      </c>
      <c r="F24" s="231">
        <v>0.2</v>
      </c>
      <c r="G24" s="112" t="s">
        <v>157</v>
      </c>
    </row>
    <row r="25" spans="1:7" ht="28" x14ac:dyDescent="0.3">
      <c r="A25" s="64" t="s">
        <v>271</v>
      </c>
      <c r="B25" s="58" t="s">
        <v>160</v>
      </c>
      <c r="C25" s="58" t="s">
        <v>58</v>
      </c>
      <c r="D25" s="59" t="s">
        <v>59</v>
      </c>
      <c r="E25" s="59" t="s">
        <v>185</v>
      </c>
      <c r="F25" s="231">
        <v>0.4</v>
      </c>
      <c r="G25" s="112" t="s">
        <v>157</v>
      </c>
    </row>
    <row r="26" spans="1:7" ht="28" x14ac:dyDescent="0.3">
      <c r="A26" s="64" t="s">
        <v>271</v>
      </c>
      <c r="B26" s="58" t="s">
        <v>160</v>
      </c>
      <c r="C26" s="58" t="s">
        <v>58</v>
      </c>
      <c r="D26" s="59" t="s">
        <v>50</v>
      </c>
      <c r="E26" s="59" t="s">
        <v>185</v>
      </c>
      <c r="F26" s="231">
        <v>0.4</v>
      </c>
      <c r="G26" s="112" t="s">
        <v>157</v>
      </c>
    </row>
    <row r="27" spans="1:7" ht="28" x14ac:dyDescent="0.3">
      <c r="A27" s="64" t="s">
        <v>271</v>
      </c>
      <c r="B27" s="59" t="s">
        <v>196</v>
      </c>
      <c r="C27" s="59" t="s">
        <v>60</v>
      </c>
      <c r="D27" s="59" t="s">
        <v>197</v>
      </c>
      <c r="E27" s="59" t="s">
        <v>182</v>
      </c>
      <c r="F27" s="62">
        <v>25</v>
      </c>
      <c r="G27" s="112" t="s">
        <v>198</v>
      </c>
    </row>
    <row r="28" spans="1:7" ht="28" x14ac:dyDescent="0.3">
      <c r="A28" s="64" t="s">
        <v>271</v>
      </c>
      <c r="B28" s="59" t="s">
        <v>196</v>
      </c>
      <c r="C28" s="59" t="s">
        <v>60</v>
      </c>
      <c r="D28" s="59" t="s">
        <v>199</v>
      </c>
      <c r="E28" s="59" t="s">
        <v>182</v>
      </c>
      <c r="F28" s="63">
        <v>0.2</v>
      </c>
      <c r="G28" s="112" t="s">
        <v>157</v>
      </c>
    </row>
    <row r="29" spans="1:7" ht="28" x14ac:dyDescent="0.3">
      <c r="A29" s="64" t="s">
        <v>271</v>
      </c>
      <c r="B29" s="59" t="s">
        <v>196</v>
      </c>
      <c r="C29" s="59" t="s">
        <v>60</v>
      </c>
      <c r="D29" s="58" t="s">
        <v>64</v>
      </c>
      <c r="E29" s="59" t="s">
        <v>182</v>
      </c>
      <c r="F29" s="63">
        <v>0.2</v>
      </c>
      <c r="G29" s="112" t="s">
        <v>157</v>
      </c>
    </row>
    <row r="30" spans="1:7" ht="28" x14ac:dyDescent="0.3">
      <c r="A30" s="64" t="s">
        <v>271</v>
      </c>
      <c r="B30" s="59" t="s">
        <v>196</v>
      </c>
      <c r="C30" s="59" t="s">
        <v>60</v>
      </c>
      <c r="D30" s="59" t="s">
        <v>197</v>
      </c>
      <c r="E30" s="59" t="s">
        <v>185</v>
      </c>
      <c r="F30" s="63">
        <v>0.4</v>
      </c>
      <c r="G30" s="112" t="s">
        <v>200</v>
      </c>
    </row>
    <row r="31" spans="1:7" ht="28" x14ac:dyDescent="0.3">
      <c r="A31" s="64" t="s">
        <v>271</v>
      </c>
      <c r="B31" s="59" t="s">
        <v>196</v>
      </c>
      <c r="C31" s="59" t="s">
        <v>60</v>
      </c>
      <c r="D31" s="59" t="s">
        <v>199</v>
      </c>
      <c r="E31" s="59" t="s">
        <v>185</v>
      </c>
      <c r="F31" s="63">
        <v>0.4</v>
      </c>
      <c r="G31" s="112" t="s">
        <v>157</v>
      </c>
    </row>
    <row r="32" spans="1:7" ht="28" x14ac:dyDescent="0.3">
      <c r="A32" s="64" t="s">
        <v>271</v>
      </c>
      <c r="B32" s="59" t="s">
        <v>196</v>
      </c>
      <c r="C32" s="59" t="s">
        <v>60</v>
      </c>
      <c r="D32" s="58" t="s">
        <v>64</v>
      </c>
      <c r="E32" s="59" t="s">
        <v>185</v>
      </c>
      <c r="F32" s="63">
        <v>0.4</v>
      </c>
      <c r="G32" s="112" t="s">
        <v>157</v>
      </c>
    </row>
    <row r="33" spans="1:7" ht="28" x14ac:dyDescent="0.3">
      <c r="A33" s="64" t="s">
        <v>271</v>
      </c>
      <c r="B33" s="59" t="s">
        <v>201</v>
      </c>
      <c r="C33" s="58" t="s">
        <v>66</v>
      </c>
      <c r="D33" s="113" t="s">
        <v>67</v>
      </c>
      <c r="E33" s="59" t="s">
        <v>182</v>
      </c>
      <c r="F33" s="63">
        <v>0.2</v>
      </c>
      <c r="G33" s="112" t="s">
        <v>202</v>
      </c>
    </row>
    <row r="34" spans="1:7" ht="28" x14ac:dyDescent="0.3">
      <c r="A34" s="64" t="s">
        <v>271</v>
      </c>
      <c r="B34" s="59" t="s">
        <v>201</v>
      </c>
      <c r="C34" s="58" t="s">
        <v>66</v>
      </c>
      <c r="D34" s="113" t="s">
        <v>70</v>
      </c>
      <c r="E34" s="59" t="s">
        <v>182</v>
      </c>
      <c r="F34" s="63">
        <v>0.2</v>
      </c>
      <c r="G34" s="112" t="s">
        <v>202</v>
      </c>
    </row>
    <row r="35" spans="1:7" ht="28" x14ac:dyDescent="0.3">
      <c r="A35" s="64" t="s">
        <v>271</v>
      </c>
      <c r="B35" s="59" t="s">
        <v>201</v>
      </c>
      <c r="C35" s="58" t="s">
        <v>66</v>
      </c>
      <c r="D35" s="113" t="s">
        <v>73</v>
      </c>
      <c r="E35" s="59" t="s">
        <v>182</v>
      </c>
      <c r="F35" s="63">
        <v>0.2</v>
      </c>
      <c r="G35" s="112" t="s">
        <v>202</v>
      </c>
    </row>
    <row r="36" spans="1:7" ht="28" x14ac:dyDescent="0.3">
      <c r="A36" s="64" t="s">
        <v>271</v>
      </c>
      <c r="B36" s="59" t="s">
        <v>201</v>
      </c>
      <c r="C36" s="58" t="s">
        <v>66</v>
      </c>
      <c r="D36" s="113" t="s">
        <v>67</v>
      </c>
      <c r="E36" s="59" t="s">
        <v>185</v>
      </c>
      <c r="F36" s="63">
        <v>0.4</v>
      </c>
      <c r="G36" s="112" t="s">
        <v>202</v>
      </c>
    </row>
    <row r="37" spans="1:7" ht="28" x14ac:dyDescent="0.3">
      <c r="A37" s="64" t="s">
        <v>271</v>
      </c>
      <c r="B37" s="59" t="s">
        <v>201</v>
      </c>
      <c r="C37" s="58" t="s">
        <v>66</v>
      </c>
      <c r="D37" s="113" t="s">
        <v>70</v>
      </c>
      <c r="E37" s="59" t="s">
        <v>185</v>
      </c>
      <c r="F37" s="63">
        <v>0.4</v>
      </c>
      <c r="G37" s="112" t="s">
        <v>202</v>
      </c>
    </row>
    <row r="38" spans="1:7" ht="28" x14ac:dyDescent="0.3">
      <c r="A38" s="64" t="s">
        <v>271</v>
      </c>
      <c r="B38" s="59" t="s">
        <v>201</v>
      </c>
      <c r="C38" s="58" t="s">
        <v>66</v>
      </c>
      <c r="D38" s="113" t="s">
        <v>73</v>
      </c>
      <c r="E38" s="59" t="s">
        <v>185</v>
      </c>
      <c r="F38" s="63">
        <v>0.4</v>
      </c>
      <c r="G38" s="112" t="s">
        <v>202</v>
      </c>
    </row>
    <row r="39" spans="1:7" ht="28" x14ac:dyDescent="0.3">
      <c r="A39" s="64" t="s">
        <v>271</v>
      </c>
      <c r="B39" s="59" t="s">
        <v>203</v>
      </c>
      <c r="C39" s="59" t="s">
        <v>74</v>
      </c>
      <c r="D39" s="59" t="s">
        <v>75</v>
      </c>
      <c r="E39" s="59" t="s">
        <v>182</v>
      </c>
      <c r="F39" s="231">
        <v>0.2</v>
      </c>
      <c r="G39" s="112" t="s">
        <v>157</v>
      </c>
    </row>
    <row r="40" spans="1:7" ht="28" x14ac:dyDescent="0.3">
      <c r="A40" s="64" t="s">
        <v>271</v>
      </c>
      <c r="B40" s="59" t="s">
        <v>203</v>
      </c>
      <c r="C40" s="59" t="s">
        <v>74</v>
      </c>
      <c r="D40" s="59" t="s">
        <v>76</v>
      </c>
      <c r="E40" s="59" t="s">
        <v>182</v>
      </c>
      <c r="F40" s="231">
        <v>0.2</v>
      </c>
      <c r="G40" s="112" t="s">
        <v>204</v>
      </c>
    </row>
    <row r="41" spans="1:7" ht="28" x14ac:dyDescent="0.3">
      <c r="A41" s="64" t="s">
        <v>271</v>
      </c>
      <c r="B41" s="59" t="s">
        <v>203</v>
      </c>
      <c r="C41" s="59" t="s">
        <v>74</v>
      </c>
      <c r="D41" s="59" t="s">
        <v>78</v>
      </c>
      <c r="E41" s="59" t="s">
        <v>182</v>
      </c>
      <c r="F41" s="231">
        <v>0.2</v>
      </c>
      <c r="G41" s="112" t="s">
        <v>204</v>
      </c>
    </row>
    <row r="42" spans="1:7" ht="28" x14ac:dyDescent="0.3">
      <c r="A42" s="64" t="s">
        <v>271</v>
      </c>
      <c r="B42" s="59" t="s">
        <v>203</v>
      </c>
      <c r="C42" s="59" t="s">
        <v>74</v>
      </c>
      <c r="D42" s="59" t="s">
        <v>79</v>
      </c>
      <c r="E42" s="59" t="s">
        <v>182</v>
      </c>
      <c r="F42" s="231">
        <v>0.2</v>
      </c>
      <c r="G42" s="112" t="s">
        <v>205</v>
      </c>
    </row>
    <row r="43" spans="1:7" ht="28" x14ac:dyDescent="0.3">
      <c r="A43" s="64" t="s">
        <v>271</v>
      </c>
      <c r="B43" s="59" t="s">
        <v>203</v>
      </c>
      <c r="C43" s="59" t="s">
        <v>74</v>
      </c>
      <c r="D43" s="59" t="s">
        <v>81</v>
      </c>
      <c r="E43" s="59" t="s">
        <v>182</v>
      </c>
      <c r="F43" s="231">
        <v>0.2</v>
      </c>
      <c r="G43" s="112" t="s">
        <v>206</v>
      </c>
    </row>
    <row r="44" spans="1:7" ht="28" x14ac:dyDescent="0.3">
      <c r="A44" s="64" t="s">
        <v>271</v>
      </c>
      <c r="B44" s="59" t="s">
        <v>203</v>
      </c>
      <c r="C44" s="59" t="s">
        <v>74</v>
      </c>
      <c r="D44" s="59" t="s">
        <v>83</v>
      </c>
      <c r="E44" s="59" t="s">
        <v>182</v>
      </c>
      <c r="F44" s="231">
        <v>0.2</v>
      </c>
      <c r="G44" s="112" t="s">
        <v>157</v>
      </c>
    </row>
    <row r="45" spans="1:7" ht="28" x14ac:dyDescent="0.3">
      <c r="A45" s="64" t="s">
        <v>271</v>
      </c>
      <c r="B45" s="59" t="s">
        <v>203</v>
      </c>
      <c r="C45" s="59" t="s">
        <v>74</v>
      </c>
      <c r="D45" s="59" t="s">
        <v>75</v>
      </c>
      <c r="E45" s="59" t="s">
        <v>185</v>
      </c>
      <c r="F45" s="231">
        <v>0.4</v>
      </c>
      <c r="G45" s="112" t="s">
        <v>157</v>
      </c>
    </row>
    <row r="46" spans="1:7" ht="28" x14ac:dyDescent="0.3">
      <c r="A46" s="64" t="s">
        <v>271</v>
      </c>
      <c r="B46" s="59" t="s">
        <v>203</v>
      </c>
      <c r="C46" s="59" t="s">
        <v>74</v>
      </c>
      <c r="D46" s="59" t="s">
        <v>76</v>
      </c>
      <c r="E46" s="59" t="s">
        <v>185</v>
      </c>
      <c r="F46" s="231">
        <v>0.4</v>
      </c>
      <c r="G46" s="112" t="s">
        <v>204</v>
      </c>
    </row>
    <row r="47" spans="1:7" ht="28" x14ac:dyDescent="0.3">
      <c r="A47" s="64" t="s">
        <v>271</v>
      </c>
      <c r="B47" s="59" t="s">
        <v>203</v>
      </c>
      <c r="C47" s="59" t="s">
        <v>74</v>
      </c>
      <c r="D47" s="59" t="s">
        <v>78</v>
      </c>
      <c r="E47" s="59" t="s">
        <v>185</v>
      </c>
      <c r="F47" s="231">
        <v>0.4</v>
      </c>
      <c r="G47" s="112" t="s">
        <v>204</v>
      </c>
    </row>
    <row r="48" spans="1:7" ht="28" x14ac:dyDescent="0.3">
      <c r="A48" s="64" t="s">
        <v>271</v>
      </c>
      <c r="B48" s="59" t="s">
        <v>203</v>
      </c>
      <c r="C48" s="59" t="s">
        <v>74</v>
      </c>
      <c r="D48" s="59" t="s">
        <v>79</v>
      </c>
      <c r="E48" s="59" t="s">
        <v>185</v>
      </c>
      <c r="F48" s="231">
        <v>0.4</v>
      </c>
      <c r="G48" s="112" t="s">
        <v>205</v>
      </c>
    </row>
    <row r="49" spans="1:7" ht="28" x14ac:dyDescent="0.3">
      <c r="A49" s="64" t="s">
        <v>271</v>
      </c>
      <c r="B49" s="59" t="s">
        <v>203</v>
      </c>
      <c r="C49" s="59" t="s">
        <v>74</v>
      </c>
      <c r="D49" s="59" t="s">
        <v>81</v>
      </c>
      <c r="E49" s="59" t="s">
        <v>185</v>
      </c>
      <c r="F49" s="231">
        <v>0.2</v>
      </c>
      <c r="G49" s="112" t="s">
        <v>206</v>
      </c>
    </row>
    <row r="50" spans="1:7" ht="28" x14ac:dyDescent="0.3">
      <c r="A50" s="64" t="s">
        <v>271</v>
      </c>
      <c r="B50" s="59" t="s">
        <v>203</v>
      </c>
      <c r="C50" s="59" t="s">
        <v>74</v>
      </c>
      <c r="D50" s="59" t="s">
        <v>83</v>
      </c>
      <c r="E50" s="59" t="s">
        <v>185</v>
      </c>
      <c r="F50" s="231">
        <v>0.4</v>
      </c>
      <c r="G50" s="112" t="s">
        <v>157</v>
      </c>
    </row>
    <row r="51" spans="1:7" ht="28" x14ac:dyDescent="0.3">
      <c r="A51" s="64" t="s">
        <v>271</v>
      </c>
      <c r="B51" s="59" t="s">
        <v>207</v>
      </c>
      <c r="C51" s="58" t="s">
        <v>84</v>
      </c>
      <c r="D51" s="59" t="s">
        <v>85</v>
      </c>
      <c r="E51" s="59" t="s">
        <v>182</v>
      </c>
      <c r="F51" s="63">
        <v>0</v>
      </c>
      <c r="G51" s="144" t="s">
        <v>86</v>
      </c>
    </row>
    <row r="52" spans="1:7" ht="28" x14ac:dyDescent="0.3">
      <c r="A52" s="64" t="s">
        <v>271</v>
      </c>
      <c r="B52" s="59" t="s">
        <v>207</v>
      </c>
      <c r="C52" s="58" t="s">
        <v>84</v>
      </c>
      <c r="D52" s="59" t="s">
        <v>87</v>
      </c>
      <c r="E52" s="59" t="s">
        <v>182</v>
      </c>
      <c r="F52" s="58" t="s">
        <v>88</v>
      </c>
      <c r="G52" s="144" t="s">
        <v>86</v>
      </c>
    </row>
    <row r="53" spans="1:7" ht="28" x14ac:dyDescent="0.3">
      <c r="A53" s="64" t="s">
        <v>271</v>
      </c>
      <c r="B53" s="59" t="s">
        <v>207</v>
      </c>
      <c r="C53" s="58" t="s">
        <v>84</v>
      </c>
      <c r="D53" s="59" t="s">
        <v>89</v>
      </c>
      <c r="E53" s="59" t="s">
        <v>182</v>
      </c>
      <c r="F53" s="58" t="s">
        <v>88</v>
      </c>
      <c r="G53" s="58" t="s">
        <v>39</v>
      </c>
    </row>
    <row r="54" spans="1:7" ht="28" x14ac:dyDescent="0.3">
      <c r="A54" s="64" t="s">
        <v>271</v>
      </c>
      <c r="B54" s="59" t="s">
        <v>207</v>
      </c>
      <c r="C54" s="58" t="s">
        <v>84</v>
      </c>
      <c r="D54" s="59" t="s">
        <v>85</v>
      </c>
      <c r="E54" s="59" t="s">
        <v>185</v>
      </c>
      <c r="F54" s="63">
        <v>0</v>
      </c>
      <c r="G54" s="144" t="s">
        <v>86</v>
      </c>
    </row>
    <row r="55" spans="1:7" ht="28" x14ac:dyDescent="0.3">
      <c r="A55" s="64" t="s">
        <v>271</v>
      </c>
      <c r="B55" s="59" t="s">
        <v>207</v>
      </c>
      <c r="C55" s="58" t="s">
        <v>84</v>
      </c>
      <c r="D55" s="59" t="s">
        <v>87</v>
      </c>
      <c r="E55" s="59" t="s">
        <v>185</v>
      </c>
      <c r="F55" s="58" t="s">
        <v>88</v>
      </c>
      <c r="G55" s="144" t="s">
        <v>86</v>
      </c>
    </row>
    <row r="56" spans="1:7" ht="28" x14ac:dyDescent="0.3">
      <c r="A56" s="64" t="s">
        <v>271</v>
      </c>
      <c r="B56" s="59" t="s">
        <v>207</v>
      </c>
      <c r="C56" s="58" t="s">
        <v>84</v>
      </c>
      <c r="D56" s="59" t="s">
        <v>89</v>
      </c>
      <c r="E56" s="59" t="s">
        <v>185</v>
      </c>
      <c r="F56" s="58" t="s">
        <v>88</v>
      </c>
      <c r="G56" s="58" t="s">
        <v>39</v>
      </c>
    </row>
    <row r="57" spans="1:7" ht="31" x14ac:dyDescent="0.3">
      <c r="A57" s="64" t="s">
        <v>272</v>
      </c>
      <c r="B57" s="58" t="s">
        <v>159</v>
      </c>
      <c r="C57" s="230" t="s">
        <v>20</v>
      </c>
      <c r="D57" s="58" t="s">
        <v>21</v>
      </c>
      <c r="E57" s="59" t="s">
        <v>182</v>
      </c>
      <c r="F57" s="63">
        <v>0</v>
      </c>
      <c r="G57" s="112" t="s">
        <v>157</v>
      </c>
    </row>
    <row r="58" spans="1:7" ht="31" x14ac:dyDescent="0.3">
      <c r="A58" s="64" t="s">
        <v>272</v>
      </c>
      <c r="B58" s="58" t="s">
        <v>159</v>
      </c>
      <c r="C58" s="230" t="s">
        <v>20</v>
      </c>
      <c r="D58" s="58" t="s">
        <v>181</v>
      </c>
      <c r="E58" s="59" t="s">
        <v>182</v>
      </c>
      <c r="F58" s="63">
        <v>0</v>
      </c>
      <c r="G58" s="112" t="s">
        <v>157</v>
      </c>
    </row>
    <row r="59" spans="1:7" ht="42" x14ac:dyDescent="0.3">
      <c r="A59" s="64" t="s">
        <v>272</v>
      </c>
      <c r="B59" s="58" t="s">
        <v>159</v>
      </c>
      <c r="C59" s="230" t="s">
        <v>20</v>
      </c>
      <c r="D59" s="58" t="s">
        <v>187</v>
      </c>
      <c r="E59" s="59" t="s">
        <v>182</v>
      </c>
      <c r="F59" s="60">
        <v>0</v>
      </c>
      <c r="G59" s="112" t="s">
        <v>186</v>
      </c>
    </row>
    <row r="60" spans="1:7" ht="31" x14ac:dyDescent="0.3">
      <c r="A60" s="64" t="s">
        <v>272</v>
      </c>
      <c r="B60" s="58" t="s">
        <v>159</v>
      </c>
      <c r="C60" s="230" t="s">
        <v>20</v>
      </c>
      <c r="D60" s="58" t="s">
        <v>21</v>
      </c>
      <c r="E60" s="59" t="s">
        <v>185</v>
      </c>
      <c r="F60" s="63">
        <v>0</v>
      </c>
      <c r="G60" s="112" t="s">
        <v>157</v>
      </c>
    </row>
    <row r="61" spans="1:7" ht="31" x14ac:dyDescent="0.3">
      <c r="A61" s="64" t="s">
        <v>272</v>
      </c>
      <c r="B61" s="58" t="s">
        <v>159</v>
      </c>
      <c r="C61" s="230" t="s">
        <v>20</v>
      </c>
      <c r="D61" s="58" t="s">
        <v>181</v>
      </c>
      <c r="E61" s="59" t="s">
        <v>185</v>
      </c>
      <c r="F61" s="63">
        <v>0</v>
      </c>
      <c r="G61" s="112" t="s">
        <v>157</v>
      </c>
    </row>
    <row r="62" spans="1:7" ht="42" x14ac:dyDescent="0.3">
      <c r="A62" s="64" t="s">
        <v>272</v>
      </c>
      <c r="B62" s="58" t="s">
        <v>159</v>
      </c>
      <c r="C62" s="230" t="s">
        <v>20</v>
      </c>
      <c r="D62" s="58" t="s">
        <v>187</v>
      </c>
      <c r="E62" s="59" t="s">
        <v>185</v>
      </c>
      <c r="F62" s="60">
        <v>0</v>
      </c>
      <c r="G62" s="112" t="s">
        <v>186</v>
      </c>
    </row>
    <row r="63" spans="1:7" ht="28" x14ac:dyDescent="0.3">
      <c r="A63" s="64" t="s">
        <v>272</v>
      </c>
      <c r="B63" s="59" t="s">
        <v>191</v>
      </c>
      <c r="C63" s="230" t="s">
        <v>30</v>
      </c>
      <c r="D63" s="58" t="s">
        <v>189</v>
      </c>
      <c r="E63" s="59" t="s">
        <v>182</v>
      </c>
      <c r="F63" s="63">
        <v>0</v>
      </c>
      <c r="G63" s="112" t="s">
        <v>157</v>
      </c>
    </row>
    <row r="64" spans="1:7" ht="28" x14ac:dyDescent="0.3">
      <c r="A64" s="64" t="s">
        <v>272</v>
      </c>
      <c r="B64" s="59" t="s">
        <v>191</v>
      </c>
      <c r="C64" s="230" t="s">
        <v>30</v>
      </c>
      <c r="D64" s="58" t="s">
        <v>34</v>
      </c>
      <c r="E64" s="59" t="s">
        <v>182</v>
      </c>
      <c r="F64" s="63">
        <v>0</v>
      </c>
      <c r="G64" s="112" t="s">
        <v>157</v>
      </c>
    </row>
    <row r="65" spans="1:7" ht="28" x14ac:dyDescent="0.3">
      <c r="A65" s="64" t="s">
        <v>272</v>
      </c>
      <c r="B65" s="59" t="s">
        <v>191</v>
      </c>
      <c r="C65" s="230" t="s">
        <v>30</v>
      </c>
      <c r="D65" s="58" t="s">
        <v>189</v>
      </c>
      <c r="E65" s="59" t="s">
        <v>185</v>
      </c>
      <c r="F65" s="63">
        <v>0</v>
      </c>
      <c r="G65" s="112" t="s">
        <v>157</v>
      </c>
    </row>
    <row r="66" spans="1:7" ht="28" x14ac:dyDescent="0.3">
      <c r="A66" s="64" t="s">
        <v>272</v>
      </c>
      <c r="B66" s="59" t="s">
        <v>191</v>
      </c>
      <c r="C66" s="230" t="s">
        <v>30</v>
      </c>
      <c r="D66" s="58" t="s">
        <v>34</v>
      </c>
      <c r="E66" s="59" t="s">
        <v>185</v>
      </c>
      <c r="F66" s="63">
        <v>0</v>
      </c>
      <c r="G66" s="112" t="s">
        <v>157</v>
      </c>
    </row>
    <row r="67" spans="1:7" ht="28" x14ac:dyDescent="0.3">
      <c r="A67" s="64" t="s">
        <v>272</v>
      </c>
      <c r="B67" s="59" t="s">
        <v>192</v>
      </c>
      <c r="C67" s="58" t="s">
        <v>46</v>
      </c>
      <c r="D67" s="59" t="s">
        <v>47</v>
      </c>
      <c r="E67" s="59" t="s">
        <v>182</v>
      </c>
      <c r="F67" s="63">
        <v>0</v>
      </c>
      <c r="G67" s="112" t="s">
        <v>157</v>
      </c>
    </row>
    <row r="68" spans="1:7" ht="28" x14ac:dyDescent="0.3">
      <c r="A68" s="64" t="s">
        <v>272</v>
      </c>
      <c r="B68" s="59" t="s">
        <v>192</v>
      </c>
      <c r="C68" s="58" t="s">
        <v>46</v>
      </c>
      <c r="D68" s="59" t="s">
        <v>261</v>
      </c>
      <c r="E68" s="59" t="s">
        <v>182</v>
      </c>
      <c r="F68" s="63">
        <v>0</v>
      </c>
      <c r="G68" s="112" t="s">
        <v>157</v>
      </c>
    </row>
    <row r="69" spans="1:7" ht="28" x14ac:dyDescent="0.3">
      <c r="A69" s="64" t="s">
        <v>272</v>
      </c>
      <c r="B69" s="59" t="s">
        <v>192</v>
      </c>
      <c r="C69" s="58" t="s">
        <v>46</v>
      </c>
      <c r="D69" s="59" t="s">
        <v>47</v>
      </c>
      <c r="E69" s="59" t="s">
        <v>185</v>
      </c>
      <c r="F69" s="63">
        <v>0</v>
      </c>
      <c r="G69" s="112" t="s">
        <v>157</v>
      </c>
    </row>
    <row r="70" spans="1:7" ht="28" x14ac:dyDescent="0.3">
      <c r="A70" s="64" t="s">
        <v>272</v>
      </c>
      <c r="B70" s="59" t="s">
        <v>192</v>
      </c>
      <c r="C70" s="58" t="s">
        <v>46</v>
      </c>
      <c r="D70" s="59" t="s">
        <v>261</v>
      </c>
      <c r="E70" s="59" t="s">
        <v>185</v>
      </c>
      <c r="F70" s="63">
        <v>0</v>
      </c>
      <c r="G70" s="112" t="s">
        <v>157</v>
      </c>
    </row>
    <row r="71" spans="1:7" ht="28" x14ac:dyDescent="0.3">
      <c r="A71" s="64" t="s">
        <v>272</v>
      </c>
      <c r="B71" s="58" t="s">
        <v>161</v>
      </c>
      <c r="C71" s="58" t="s">
        <v>51</v>
      </c>
      <c r="D71" s="59" t="s">
        <v>52</v>
      </c>
      <c r="E71" s="59" t="s">
        <v>182</v>
      </c>
      <c r="F71" s="63">
        <v>0</v>
      </c>
      <c r="G71" s="112" t="s">
        <v>157</v>
      </c>
    </row>
    <row r="72" spans="1:7" ht="28" x14ac:dyDescent="0.3">
      <c r="A72" s="64" t="s">
        <v>272</v>
      </c>
      <c r="B72" s="58" t="s">
        <v>161</v>
      </c>
      <c r="C72" s="58" t="s">
        <v>51</v>
      </c>
      <c r="D72" s="59" t="s">
        <v>194</v>
      </c>
      <c r="E72" s="59" t="s">
        <v>182</v>
      </c>
      <c r="F72" s="63">
        <v>0</v>
      </c>
      <c r="G72" s="112" t="s">
        <v>157</v>
      </c>
    </row>
    <row r="73" spans="1:7" ht="28" x14ac:dyDescent="0.3">
      <c r="A73" s="64" t="s">
        <v>272</v>
      </c>
      <c r="B73" s="58" t="s">
        <v>161</v>
      </c>
      <c r="C73" s="58" t="s">
        <v>51</v>
      </c>
      <c r="D73" s="59" t="s">
        <v>57</v>
      </c>
      <c r="E73" s="59" t="s">
        <v>182</v>
      </c>
      <c r="F73" s="63">
        <v>0</v>
      </c>
      <c r="G73" s="112" t="s">
        <v>157</v>
      </c>
    </row>
    <row r="74" spans="1:7" ht="28" x14ac:dyDescent="0.3">
      <c r="A74" s="64" t="s">
        <v>272</v>
      </c>
      <c r="B74" s="58" t="s">
        <v>161</v>
      </c>
      <c r="C74" s="58" t="s">
        <v>51</v>
      </c>
      <c r="D74" s="59" t="s">
        <v>52</v>
      </c>
      <c r="E74" s="59" t="s">
        <v>185</v>
      </c>
      <c r="F74" s="63">
        <v>0</v>
      </c>
      <c r="G74" s="112" t="s">
        <v>210</v>
      </c>
    </row>
    <row r="75" spans="1:7" ht="31" x14ac:dyDescent="0.35">
      <c r="A75" s="64" t="s">
        <v>272</v>
      </c>
      <c r="B75" s="58" t="s">
        <v>161</v>
      </c>
      <c r="C75" s="58" t="s">
        <v>51</v>
      </c>
      <c r="D75" s="59" t="s">
        <v>56</v>
      </c>
      <c r="E75" s="59" t="s">
        <v>185</v>
      </c>
      <c r="F75" s="63">
        <v>0</v>
      </c>
      <c r="G75" s="112" t="s">
        <v>210</v>
      </c>
    </row>
    <row r="76" spans="1:7" ht="28" x14ac:dyDescent="0.3">
      <c r="A76" s="64" t="s">
        <v>272</v>
      </c>
      <c r="B76" s="58" t="s">
        <v>161</v>
      </c>
      <c r="C76" s="58" t="s">
        <v>51</v>
      </c>
      <c r="D76" s="59" t="s">
        <v>57</v>
      </c>
      <c r="E76" s="59" t="s">
        <v>185</v>
      </c>
      <c r="F76" s="63">
        <v>0</v>
      </c>
      <c r="G76" s="112" t="s">
        <v>157</v>
      </c>
    </row>
    <row r="77" spans="1:7" ht="28" x14ac:dyDescent="0.3">
      <c r="A77" s="64" t="s">
        <v>272</v>
      </c>
      <c r="B77" s="58" t="s">
        <v>160</v>
      </c>
      <c r="C77" s="58" t="s">
        <v>58</v>
      </c>
      <c r="D77" s="59" t="s">
        <v>59</v>
      </c>
      <c r="E77" s="59" t="s">
        <v>182</v>
      </c>
      <c r="F77" s="63">
        <v>0</v>
      </c>
      <c r="G77" s="112" t="s">
        <v>157</v>
      </c>
    </row>
    <row r="78" spans="1:7" ht="28" x14ac:dyDescent="0.3">
      <c r="A78" s="64" t="s">
        <v>272</v>
      </c>
      <c r="B78" s="58" t="s">
        <v>160</v>
      </c>
      <c r="C78" s="58" t="s">
        <v>58</v>
      </c>
      <c r="D78" s="59" t="s">
        <v>50</v>
      </c>
      <c r="E78" s="59" t="s">
        <v>182</v>
      </c>
      <c r="F78" s="63">
        <v>0</v>
      </c>
      <c r="G78" s="112" t="s">
        <v>157</v>
      </c>
    </row>
    <row r="79" spans="1:7" ht="28" x14ac:dyDescent="0.3">
      <c r="A79" s="64" t="s">
        <v>272</v>
      </c>
      <c r="B79" s="58" t="s">
        <v>160</v>
      </c>
      <c r="C79" s="58" t="s">
        <v>58</v>
      </c>
      <c r="D79" s="59" t="s">
        <v>59</v>
      </c>
      <c r="E79" s="59" t="s">
        <v>185</v>
      </c>
      <c r="F79" s="63">
        <v>0</v>
      </c>
      <c r="G79" s="112" t="s">
        <v>157</v>
      </c>
    </row>
    <row r="80" spans="1:7" ht="28" x14ac:dyDescent="0.3">
      <c r="A80" s="64" t="s">
        <v>272</v>
      </c>
      <c r="B80" s="58" t="s">
        <v>160</v>
      </c>
      <c r="C80" s="58" t="s">
        <v>58</v>
      </c>
      <c r="D80" s="59" t="s">
        <v>50</v>
      </c>
      <c r="E80" s="59" t="s">
        <v>185</v>
      </c>
      <c r="F80" s="63">
        <v>0</v>
      </c>
      <c r="G80" s="112" t="s">
        <v>157</v>
      </c>
    </row>
    <row r="81" spans="1:7" ht="28" x14ac:dyDescent="0.3">
      <c r="A81" s="64" t="s">
        <v>272</v>
      </c>
      <c r="B81" s="59" t="s">
        <v>196</v>
      </c>
      <c r="C81" s="59" t="s">
        <v>60</v>
      </c>
      <c r="D81" s="59" t="s">
        <v>197</v>
      </c>
      <c r="E81" s="59" t="s">
        <v>182</v>
      </c>
      <c r="F81" s="63">
        <v>0</v>
      </c>
      <c r="G81" s="112" t="s">
        <v>157</v>
      </c>
    </row>
    <row r="82" spans="1:7" ht="28" x14ac:dyDescent="0.3">
      <c r="A82" s="64" t="s">
        <v>272</v>
      </c>
      <c r="B82" s="59" t="s">
        <v>196</v>
      </c>
      <c r="C82" s="59" t="s">
        <v>60</v>
      </c>
      <c r="D82" s="59" t="s">
        <v>199</v>
      </c>
      <c r="E82" s="59" t="s">
        <v>182</v>
      </c>
      <c r="F82" s="63">
        <v>0</v>
      </c>
      <c r="G82" s="112" t="s">
        <v>157</v>
      </c>
    </row>
    <row r="83" spans="1:7" ht="28" x14ac:dyDescent="0.3">
      <c r="A83" s="64" t="s">
        <v>272</v>
      </c>
      <c r="B83" s="59" t="s">
        <v>196</v>
      </c>
      <c r="C83" s="59" t="s">
        <v>60</v>
      </c>
      <c r="D83" s="58" t="s">
        <v>64</v>
      </c>
      <c r="E83" s="59" t="s">
        <v>182</v>
      </c>
      <c r="F83" s="63">
        <v>0</v>
      </c>
      <c r="G83" s="112" t="s">
        <v>157</v>
      </c>
    </row>
    <row r="84" spans="1:7" ht="28" x14ac:dyDescent="0.3">
      <c r="A84" s="64" t="s">
        <v>272</v>
      </c>
      <c r="B84" s="59" t="s">
        <v>196</v>
      </c>
      <c r="C84" s="59" t="s">
        <v>60</v>
      </c>
      <c r="D84" s="59" t="s">
        <v>197</v>
      </c>
      <c r="E84" s="59" t="s">
        <v>185</v>
      </c>
      <c r="F84" s="63">
        <v>0</v>
      </c>
      <c r="G84" s="112" t="s">
        <v>157</v>
      </c>
    </row>
    <row r="85" spans="1:7" ht="28" x14ac:dyDescent="0.3">
      <c r="A85" s="64" t="s">
        <v>272</v>
      </c>
      <c r="B85" s="59" t="s">
        <v>196</v>
      </c>
      <c r="C85" s="59" t="s">
        <v>60</v>
      </c>
      <c r="D85" s="59" t="s">
        <v>199</v>
      </c>
      <c r="E85" s="59" t="s">
        <v>185</v>
      </c>
      <c r="F85" s="63">
        <v>0</v>
      </c>
      <c r="G85" s="112" t="s">
        <v>157</v>
      </c>
    </row>
    <row r="86" spans="1:7" ht="28" x14ac:dyDescent="0.3">
      <c r="A86" s="64" t="s">
        <v>272</v>
      </c>
      <c r="B86" s="59" t="s">
        <v>196</v>
      </c>
      <c r="C86" s="59" t="s">
        <v>60</v>
      </c>
      <c r="D86" s="58" t="s">
        <v>64</v>
      </c>
      <c r="E86" s="59" t="s">
        <v>185</v>
      </c>
      <c r="F86" s="63">
        <v>0</v>
      </c>
      <c r="G86" s="112" t="s">
        <v>157</v>
      </c>
    </row>
    <row r="87" spans="1:7" ht="28" x14ac:dyDescent="0.3">
      <c r="A87" s="64" t="s">
        <v>272</v>
      </c>
      <c r="B87" s="59" t="s">
        <v>201</v>
      </c>
      <c r="C87" s="58" t="s">
        <v>66</v>
      </c>
      <c r="D87" s="113" t="s">
        <v>67</v>
      </c>
      <c r="E87" s="59" t="s">
        <v>182</v>
      </c>
      <c r="F87" s="63">
        <v>0</v>
      </c>
      <c r="G87" s="112" t="s">
        <v>202</v>
      </c>
    </row>
    <row r="88" spans="1:7" ht="28" x14ac:dyDescent="0.3">
      <c r="A88" s="64" t="s">
        <v>272</v>
      </c>
      <c r="B88" s="59" t="s">
        <v>201</v>
      </c>
      <c r="C88" s="58" t="s">
        <v>66</v>
      </c>
      <c r="D88" s="113" t="s">
        <v>70</v>
      </c>
      <c r="E88" s="59" t="s">
        <v>182</v>
      </c>
      <c r="F88" s="63">
        <v>0</v>
      </c>
      <c r="G88" s="112" t="s">
        <v>202</v>
      </c>
    </row>
    <row r="89" spans="1:7" ht="28" x14ac:dyDescent="0.3">
      <c r="A89" s="64" t="s">
        <v>272</v>
      </c>
      <c r="B89" s="59" t="s">
        <v>201</v>
      </c>
      <c r="C89" s="58" t="s">
        <v>66</v>
      </c>
      <c r="D89" s="113" t="s">
        <v>73</v>
      </c>
      <c r="E89" s="59" t="s">
        <v>182</v>
      </c>
      <c r="F89" s="63">
        <v>0</v>
      </c>
      <c r="G89" s="112" t="s">
        <v>202</v>
      </c>
    </row>
    <row r="90" spans="1:7" ht="28" x14ac:dyDescent="0.3">
      <c r="A90" s="64" t="s">
        <v>272</v>
      </c>
      <c r="B90" s="59" t="s">
        <v>201</v>
      </c>
      <c r="C90" s="58" t="s">
        <v>66</v>
      </c>
      <c r="D90" s="113" t="s">
        <v>67</v>
      </c>
      <c r="E90" s="59" t="s">
        <v>185</v>
      </c>
      <c r="F90" s="63">
        <v>0</v>
      </c>
      <c r="G90" s="112" t="s">
        <v>202</v>
      </c>
    </row>
    <row r="91" spans="1:7" ht="28" x14ac:dyDescent="0.3">
      <c r="A91" s="64" t="s">
        <v>272</v>
      </c>
      <c r="B91" s="59" t="s">
        <v>201</v>
      </c>
      <c r="C91" s="58" t="s">
        <v>66</v>
      </c>
      <c r="D91" s="113" t="s">
        <v>70</v>
      </c>
      <c r="E91" s="59" t="s">
        <v>185</v>
      </c>
      <c r="F91" s="63">
        <v>0</v>
      </c>
      <c r="G91" s="112" t="s">
        <v>202</v>
      </c>
    </row>
    <row r="92" spans="1:7" ht="28" x14ac:dyDescent="0.3">
      <c r="A92" s="64" t="s">
        <v>272</v>
      </c>
      <c r="B92" s="59" t="s">
        <v>201</v>
      </c>
      <c r="C92" s="58" t="s">
        <v>66</v>
      </c>
      <c r="D92" s="113" t="s">
        <v>73</v>
      </c>
      <c r="E92" s="59" t="s">
        <v>185</v>
      </c>
      <c r="F92" s="63">
        <v>0</v>
      </c>
      <c r="G92" s="112" t="s">
        <v>202</v>
      </c>
    </row>
    <row r="93" spans="1:7" ht="28" x14ac:dyDescent="0.3">
      <c r="A93" s="64" t="s">
        <v>272</v>
      </c>
      <c r="B93" s="59" t="s">
        <v>203</v>
      </c>
      <c r="C93" s="59" t="s">
        <v>74</v>
      </c>
      <c r="D93" s="59" t="s">
        <v>75</v>
      </c>
      <c r="E93" s="59" t="s">
        <v>182</v>
      </c>
      <c r="F93" s="63">
        <v>0</v>
      </c>
      <c r="G93" s="112" t="s">
        <v>157</v>
      </c>
    </row>
    <row r="94" spans="1:7" ht="28" x14ac:dyDescent="0.3">
      <c r="A94" s="64" t="s">
        <v>272</v>
      </c>
      <c r="B94" s="59" t="s">
        <v>203</v>
      </c>
      <c r="C94" s="59" t="s">
        <v>74</v>
      </c>
      <c r="D94" s="59" t="s">
        <v>76</v>
      </c>
      <c r="E94" s="59" t="s">
        <v>182</v>
      </c>
      <c r="F94" s="63">
        <v>0</v>
      </c>
      <c r="G94" s="112" t="s">
        <v>211</v>
      </c>
    </row>
    <row r="95" spans="1:7" ht="28" x14ac:dyDescent="0.3">
      <c r="A95" s="64" t="s">
        <v>272</v>
      </c>
      <c r="B95" s="59" t="s">
        <v>203</v>
      </c>
      <c r="C95" s="59" t="s">
        <v>74</v>
      </c>
      <c r="D95" s="59" t="s">
        <v>78</v>
      </c>
      <c r="E95" s="59" t="s">
        <v>182</v>
      </c>
      <c r="F95" s="63">
        <v>0</v>
      </c>
      <c r="G95" s="112" t="s">
        <v>211</v>
      </c>
    </row>
    <row r="96" spans="1:7" ht="28" x14ac:dyDescent="0.3">
      <c r="A96" s="64" t="s">
        <v>272</v>
      </c>
      <c r="B96" s="59" t="s">
        <v>203</v>
      </c>
      <c r="C96" s="59" t="s">
        <v>74</v>
      </c>
      <c r="D96" s="59" t="s">
        <v>79</v>
      </c>
      <c r="E96" s="59" t="s">
        <v>182</v>
      </c>
      <c r="F96" s="63">
        <v>0</v>
      </c>
      <c r="G96" s="112" t="s">
        <v>205</v>
      </c>
    </row>
    <row r="97" spans="1:7" ht="28" x14ac:dyDescent="0.3">
      <c r="A97" s="64" t="s">
        <v>272</v>
      </c>
      <c r="B97" s="59" t="s">
        <v>203</v>
      </c>
      <c r="C97" s="59" t="s">
        <v>74</v>
      </c>
      <c r="D97" s="59" t="s">
        <v>81</v>
      </c>
      <c r="E97" s="59" t="s">
        <v>182</v>
      </c>
      <c r="F97" s="63">
        <v>0</v>
      </c>
      <c r="G97" s="112" t="s">
        <v>206</v>
      </c>
    </row>
    <row r="98" spans="1:7" ht="28" x14ac:dyDescent="0.3">
      <c r="A98" s="64" t="s">
        <v>272</v>
      </c>
      <c r="B98" s="59" t="s">
        <v>203</v>
      </c>
      <c r="C98" s="59" t="s">
        <v>74</v>
      </c>
      <c r="D98" s="59" t="s">
        <v>83</v>
      </c>
      <c r="E98" s="59" t="s">
        <v>182</v>
      </c>
      <c r="F98" s="63">
        <v>0</v>
      </c>
      <c r="G98" s="112" t="s">
        <v>157</v>
      </c>
    </row>
    <row r="99" spans="1:7" ht="28" x14ac:dyDescent="0.3">
      <c r="A99" s="64" t="s">
        <v>272</v>
      </c>
      <c r="B99" s="59" t="s">
        <v>203</v>
      </c>
      <c r="C99" s="59" t="s">
        <v>74</v>
      </c>
      <c r="D99" s="59" t="s">
        <v>75</v>
      </c>
      <c r="E99" s="59" t="s">
        <v>185</v>
      </c>
      <c r="F99" s="63">
        <v>0</v>
      </c>
      <c r="G99" s="112" t="s">
        <v>157</v>
      </c>
    </row>
    <row r="100" spans="1:7" ht="28" x14ac:dyDescent="0.3">
      <c r="A100" s="64" t="s">
        <v>272</v>
      </c>
      <c r="B100" s="59" t="s">
        <v>203</v>
      </c>
      <c r="C100" s="59" t="s">
        <v>74</v>
      </c>
      <c r="D100" s="59" t="s">
        <v>76</v>
      </c>
      <c r="E100" s="59" t="s">
        <v>185</v>
      </c>
      <c r="F100" s="63">
        <v>0</v>
      </c>
      <c r="G100" s="112" t="s">
        <v>211</v>
      </c>
    </row>
    <row r="101" spans="1:7" ht="28" x14ac:dyDescent="0.3">
      <c r="A101" s="64" t="s">
        <v>272</v>
      </c>
      <c r="B101" s="59" t="s">
        <v>203</v>
      </c>
      <c r="C101" s="59" t="s">
        <v>74</v>
      </c>
      <c r="D101" s="59" t="s">
        <v>78</v>
      </c>
      <c r="E101" s="59" t="s">
        <v>185</v>
      </c>
      <c r="F101" s="63">
        <v>0</v>
      </c>
      <c r="G101" s="112" t="s">
        <v>211</v>
      </c>
    </row>
    <row r="102" spans="1:7" ht="28" x14ac:dyDescent="0.3">
      <c r="A102" s="64" t="s">
        <v>272</v>
      </c>
      <c r="B102" s="59" t="s">
        <v>203</v>
      </c>
      <c r="C102" s="59" t="s">
        <v>74</v>
      </c>
      <c r="D102" s="59" t="s">
        <v>79</v>
      </c>
      <c r="E102" s="59" t="s">
        <v>185</v>
      </c>
      <c r="F102" s="63">
        <v>0</v>
      </c>
      <c r="G102" s="112" t="s">
        <v>205</v>
      </c>
    </row>
    <row r="103" spans="1:7" ht="28" x14ac:dyDescent="0.3">
      <c r="A103" s="64" t="s">
        <v>272</v>
      </c>
      <c r="B103" s="59" t="s">
        <v>203</v>
      </c>
      <c r="C103" s="59" t="s">
        <v>74</v>
      </c>
      <c r="D103" s="59" t="s">
        <v>81</v>
      </c>
      <c r="E103" s="59" t="s">
        <v>185</v>
      </c>
      <c r="F103" s="63">
        <v>0</v>
      </c>
      <c r="G103" s="112" t="s">
        <v>206</v>
      </c>
    </row>
    <row r="104" spans="1:7" ht="28" x14ac:dyDescent="0.3">
      <c r="A104" s="64" t="s">
        <v>272</v>
      </c>
      <c r="B104" s="59" t="s">
        <v>203</v>
      </c>
      <c r="C104" s="59" t="s">
        <v>74</v>
      </c>
      <c r="D104" s="59" t="s">
        <v>83</v>
      </c>
      <c r="E104" s="59" t="s">
        <v>185</v>
      </c>
      <c r="F104" s="63">
        <v>0</v>
      </c>
      <c r="G104" s="112" t="s">
        <v>157</v>
      </c>
    </row>
    <row r="105" spans="1:7" ht="28" x14ac:dyDescent="0.3">
      <c r="A105" s="64" t="s">
        <v>272</v>
      </c>
      <c r="B105" s="59" t="s">
        <v>207</v>
      </c>
      <c r="C105" s="58" t="s">
        <v>84</v>
      </c>
      <c r="D105" s="59" t="s">
        <v>85</v>
      </c>
      <c r="E105" s="59" t="s">
        <v>182</v>
      </c>
      <c r="F105" s="63">
        <v>0</v>
      </c>
      <c r="G105" s="112" t="s">
        <v>212</v>
      </c>
    </row>
    <row r="106" spans="1:7" ht="28" x14ac:dyDescent="0.3">
      <c r="A106" s="64" t="s">
        <v>272</v>
      </c>
      <c r="B106" s="59" t="s">
        <v>207</v>
      </c>
      <c r="C106" s="58" t="s">
        <v>84</v>
      </c>
      <c r="D106" s="59" t="s">
        <v>87</v>
      </c>
      <c r="E106" s="59" t="s">
        <v>182</v>
      </c>
      <c r="F106" s="58" t="s">
        <v>88</v>
      </c>
      <c r="G106" s="112" t="s">
        <v>86</v>
      </c>
    </row>
    <row r="107" spans="1:7" ht="28" x14ac:dyDescent="0.3">
      <c r="A107" s="64" t="s">
        <v>272</v>
      </c>
      <c r="B107" s="59" t="s">
        <v>207</v>
      </c>
      <c r="C107" s="58" t="s">
        <v>84</v>
      </c>
      <c r="D107" s="59" t="s">
        <v>89</v>
      </c>
      <c r="E107" s="59" t="s">
        <v>182</v>
      </c>
      <c r="F107" s="58" t="s">
        <v>88</v>
      </c>
      <c r="G107" s="58" t="s">
        <v>39</v>
      </c>
    </row>
    <row r="108" spans="1:7" ht="28" x14ac:dyDescent="0.3">
      <c r="A108" s="64" t="s">
        <v>272</v>
      </c>
      <c r="B108" s="59" t="s">
        <v>207</v>
      </c>
      <c r="C108" s="58" t="s">
        <v>84</v>
      </c>
      <c r="D108" s="59" t="s">
        <v>85</v>
      </c>
      <c r="E108" s="59" t="s">
        <v>185</v>
      </c>
      <c r="F108" s="63">
        <v>0</v>
      </c>
      <c r="G108" s="112" t="s">
        <v>212</v>
      </c>
    </row>
    <row r="109" spans="1:7" ht="28" x14ac:dyDescent="0.3">
      <c r="A109" s="64" t="s">
        <v>272</v>
      </c>
      <c r="B109" s="59" t="s">
        <v>207</v>
      </c>
      <c r="C109" s="58" t="s">
        <v>84</v>
      </c>
      <c r="D109" s="59" t="s">
        <v>87</v>
      </c>
      <c r="E109" s="59" t="s">
        <v>185</v>
      </c>
      <c r="F109" s="58" t="s">
        <v>88</v>
      </c>
      <c r="G109" s="112" t="s">
        <v>86</v>
      </c>
    </row>
    <row r="110" spans="1:7" ht="28" x14ac:dyDescent="0.3">
      <c r="A110" s="64" t="s">
        <v>272</v>
      </c>
      <c r="B110" s="59" t="s">
        <v>207</v>
      </c>
      <c r="C110" s="58" t="s">
        <v>84</v>
      </c>
      <c r="D110" s="59" t="s">
        <v>89</v>
      </c>
      <c r="E110" s="59" t="s">
        <v>185</v>
      </c>
      <c r="F110" s="58" t="s">
        <v>88</v>
      </c>
      <c r="G110" s="58" t="s">
        <v>39</v>
      </c>
    </row>
    <row r="111" spans="1:7" ht="31" x14ac:dyDescent="0.3">
      <c r="A111" s="64" t="s">
        <v>270</v>
      </c>
      <c r="B111" s="58" t="s">
        <v>159</v>
      </c>
      <c r="C111" s="230" t="s">
        <v>20</v>
      </c>
      <c r="D111" s="58" t="s">
        <v>21</v>
      </c>
      <c r="E111" s="59" t="s">
        <v>182</v>
      </c>
      <c r="F111" s="231">
        <v>0.2</v>
      </c>
      <c r="G111" s="144" t="s">
        <v>157</v>
      </c>
    </row>
    <row r="112" spans="1:7" ht="31" x14ac:dyDescent="0.3">
      <c r="A112" s="64" t="s">
        <v>270</v>
      </c>
      <c r="B112" s="58" t="s">
        <v>159</v>
      </c>
      <c r="C112" s="230" t="s">
        <v>20</v>
      </c>
      <c r="D112" s="58" t="s">
        <v>181</v>
      </c>
      <c r="E112" s="59" t="s">
        <v>182</v>
      </c>
      <c r="F112" s="231">
        <v>0.2</v>
      </c>
      <c r="G112" s="144" t="s">
        <v>157</v>
      </c>
    </row>
    <row r="113" spans="1:7" ht="42" x14ac:dyDescent="0.3">
      <c r="A113" s="64" t="s">
        <v>270</v>
      </c>
      <c r="B113" s="58" t="s">
        <v>159</v>
      </c>
      <c r="C113" s="230" t="s">
        <v>20</v>
      </c>
      <c r="D113" s="58" t="s">
        <v>187</v>
      </c>
      <c r="E113" s="59" t="s">
        <v>182</v>
      </c>
      <c r="F113" s="60">
        <v>0</v>
      </c>
      <c r="G113" s="112" t="s">
        <v>186</v>
      </c>
    </row>
    <row r="114" spans="1:7" ht="31" x14ac:dyDescent="0.3">
      <c r="A114" s="64" t="s">
        <v>270</v>
      </c>
      <c r="B114" s="58" t="s">
        <v>159</v>
      </c>
      <c r="C114" s="230" t="s">
        <v>20</v>
      </c>
      <c r="D114" s="58" t="s">
        <v>21</v>
      </c>
      <c r="E114" s="59" t="s">
        <v>185</v>
      </c>
      <c r="F114" s="231">
        <v>0.4</v>
      </c>
      <c r="G114" s="144" t="s">
        <v>157</v>
      </c>
    </row>
    <row r="115" spans="1:7" ht="31" x14ac:dyDescent="0.3">
      <c r="A115" s="64" t="s">
        <v>270</v>
      </c>
      <c r="B115" s="58" t="s">
        <v>159</v>
      </c>
      <c r="C115" s="230" t="s">
        <v>20</v>
      </c>
      <c r="D115" s="58" t="s">
        <v>181</v>
      </c>
      <c r="E115" s="59" t="s">
        <v>185</v>
      </c>
      <c r="F115" s="231">
        <v>0.4</v>
      </c>
      <c r="G115" s="144" t="s">
        <v>157</v>
      </c>
    </row>
    <row r="116" spans="1:7" ht="42" x14ac:dyDescent="0.3">
      <c r="A116" s="64" t="s">
        <v>270</v>
      </c>
      <c r="B116" s="58" t="s">
        <v>159</v>
      </c>
      <c r="C116" s="230" t="s">
        <v>20</v>
      </c>
      <c r="D116" s="58" t="s">
        <v>187</v>
      </c>
      <c r="E116" s="59" t="s">
        <v>185</v>
      </c>
      <c r="F116" s="60">
        <v>0</v>
      </c>
      <c r="G116" s="112" t="s">
        <v>186</v>
      </c>
    </row>
    <row r="117" spans="1:7" ht="28" x14ac:dyDescent="0.3">
      <c r="A117" s="64" t="s">
        <v>270</v>
      </c>
      <c r="B117" s="59" t="s">
        <v>191</v>
      </c>
      <c r="C117" s="230" t="s">
        <v>30</v>
      </c>
      <c r="D117" s="58" t="s">
        <v>189</v>
      </c>
      <c r="E117" s="59" t="s">
        <v>182</v>
      </c>
      <c r="F117" s="231">
        <v>0.2</v>
      </c>
      <c r="G117" s="144" t="s">
        <v>157</v>
      </c>
    </row>
    <row r="118" spans="1:7" ht="28" x14ac:dyDescent="0.3">
      <c r="A118" s="64" t="s">
        <v>270</v>
      </c>
      <c r="B118" s="59" t="s">
        <v>191</v>
      </c>
      <c r="C118" s="230" t="s">
        <v>30</v>
      </c>
      <c r="D118" s="58" t="s">
        <v>34</v>
      </c>
      <c r="E118" s="59" t="s">
        <v>182</v>
      </c>
      <c r="F118" s="231">
        <v>0.2</v>
      </c>
      <c r="G118" s="144" t="s">
        <v>157</v>
      </c>
    </row>
    <row r="119" spans="1:7" ht="28" x14ac:dyDescent="0.3">
      <c r="A119" s="64" t="s">
        <v>270</v>
      </c>
      <c r="B119" s="59" t="s">
        <v>191</v>
      </c>
      <c r="C119" s="230" t="s">
        <v>30</v>
      </c>
      <c r="D119" s="58" t="s">
        <v>189</v>
      </c>
      <c r="E119" s="59" t="s">
        <v>185</v>
      </c>
      <c r="F119" s="231">
        <v>0.4</v>
      </c>
      <c r="G119" s="144" t="s">
        <v>157</v>
      </c>
    </row>
    <row r="120" spans="1:7" ht="28" x14ac:dyDescent="0.3">
      <c r="A120" s="64" t="s">
        <v>270</v>
      </c>
      <c r="B120" s="59" t="s">
        <v>191</v>
      </c>
      <c r="C120" s="230" t="s">
        <v>30</v>
      </c>
      <c r="D120" s="58" t="s">
        <v>34</v>
      </c>
      <c r="E120" s="59" t="s">
        <v>185</v>
      </c>
      <c r="F120" s="231">
        <v>0.4</v>
      </c>
      <c r="G120" s="144" t="s">
        <v>157</v>
      </c>
    </row>
    <row r="121" spans="1:7" ht="28" x14ac:dyDescent="0.3">
      <c r="A121" s="64" t="s">
        <v>270</v>
      </c>
      <c r="B121" s="59" t="s">
        <v>192</v>
      </c>
      <c r="C121" s="58" t="s">
        <v>46</v>
      </c>
      <c r="D121" s="59" t="s">
        <v>47</v>
      </c>
      <c r="E121" s="59" t="s">
        <v>182</v>
      </c>
      <c r="F121" s="231">
        <v>0.2</v>
      </c>
      <c r="G121" s="144" t="s">
        <v>157</v>
      </c>
    </row>
    <row r="122" spans="1:7" ht="28" x14ac:dyDescent="0.3">
      <c r="A122" s="64" t="s">
        <v>270</v>
      </c>
      <c r="B122" s="59" t="s">
        <v>192</v>
      </c>
      <c r="C122" s="58" t="s">
        <v>46</v>
      </c>
      <c r="D122" s="59" t="s">
        <v>261</v>
      </c>
      <c r="E122" s="59" t="s">
        <v>182</v>
      </c>
      <c r="F122" s="231">
        <v>0.2</v>
      </c>
      <c r="G122" s="144" t="s">
        <v>157</v>
      </c>
    </row>
    <row r="123" spans="1:7" ht="28" x14ac:dyDescent="0.3">
      <c r="A123" s="64" t="s">
        <v>270</v>
      </c>
      <c r="B123" s="59" t="s">
        <v>192</v>
      </c>
      <c r="C123" s="58" t="s">
        <v>46</v>
      </c>
      <c r="D123" s="59" t="s">
        <v>47</v>
      </c>
      <c r="E123" s="59" t="s">
        <v>185</v>
      </c>
      <c r="F123" s="231">
        <v>0.4</v>
      </c>
      <c r="G123" s="144" t="s">
        <v>157</v>
      </c>
    </row>
    <row r="124" spans="1:7" ht="28" x14ac:dyDescent="0.3">
      <c r="A124" s="64" t="s">
        <v>270</v>
      </c>
      <c r="B124" s="59" t="s">
        <v>192</v>
      </c>
      <c r="C124" s="58" t="s">
        <v>46</v>
      </c>
      <c r="D124" s="59" t="s">
        <v>261</v>
      </c>
      <c r="E124" s="59" t="s">
        <v>185</v>
      </c>
      <c r="F124" s="231">
        <v>0.4</v>
      </c>
      <c r="G124" s="144" t="s">
        <v>157</v>
      </c>
    </row>
    <row r="125" spans="1:7" ht="28" x14ac:dyDescent="0.3">
      <c r="A125" s="64" t="s">
        <v>270</v>
      </c>
      <c r="B125" s="58" t="s">
        <v>161</v>
      </c>
      <c r="C125" s="58" t="s">
        <v>51</v>
      </c>
      <c r="D125" s="59" t="s">
        <v>52</v>
      </c>
      <c r="E125" s="59" t="s">
        <v>182</v>
      </c>
      <c r="F125" s="231">
        <v>0.2</v>
      </c>
      <c r="G125" s="144" t="s">
        <v>157</v>
      </c>
    </row>
    <row r="126" spans="1:7" ht="28" x14ac:dyDescent="0.3">
      <c r="A126" s="64" t="s">
        <v>270</v>
      </c>
      <c r="B126" s="58" t="s">
        <v>161</v>
      </c>
      <c r="C126" s="58" t="s">
        <v>51</v>
      </c>
      <c r="D126" s="59" t="s">
        <v>194</v>
      </c>
      <c r="E126" s="59" t="s">
        <v>182</v>
      </c>
      <c r="F126" s="231">
        <v>0.2</v>
      </c>
      <c r="G126" s="144" t="s">
        <v>157</v>
      </c>
    </row>
    <row r="127" spans="1:7" ht="28" x14ac:dyDescent="0.3">
      <c r="A127" s="64" t="s">
        <v>270</v>
      </c>
      <c r="B127" s="58" t="s">
        <v>161</v>
      </c>
      <c r="C127" s="58" t="s">
        <v>51</v>
      </c>
      <c r="D127" s="59" t="s">
        <v>57</v>
      </c>
      <c r="E127" s="59" t="s">
        <v>182</v>
      </c>
      <c r="F127" s="231">
        <v>0.2</v>
      </c>
      <c r="G127" s="144" t="s">
        <v>157</v>
      </c>
    </row>
    <row r="128" spans="1:7" ht="28" x14ac:dyDescent="0.3">
      <c r="A128" s="64" t="s">
        <v>270</v>
      </c>
      <c r="B128" s="58" t="s">
        <v>161</v>
      </c>
      <c r="C128" s="58" t="s">
        <v>51</v>
      </c>
      <c r="D128" s="59" t="s">
        <v>52</v>
      </c>
      <c r="E128" s="59" t="s">
        <v>185</v>
      </c>
      <c r="F128" s="58" t="s">
        <v>210</v>
      </c>
      <c r="G128" s="58" t="s">
        <v>210</v>
      </c>
    </row>
    <row r="129" spans="1:7" ht="31" x14ac:dyDescent="0.35">
      <c r="A129" s="64" t="s">
        <v>270</v>
      </c>
      <c r="B129" s="58" t="s">
        <v>161</v>
      </c>
      <c r="C129" s="58" t="s">
        <v>51</v>
      </c>
      <c r="D129" s="59" t="s">
        <v>56</v>
      </c>
      <c r="E129" s="59" t="s">
        <v>185</v>
      </c>
      <c r="F129" s="58" t="s">
        <v>210</v>
      </c>
      <c r="G129" s="58" t="s">
        <v>210</v>
      </c>
    </row>
    <row r="130" spans="1:7" ht="28" x14ac:dyDescent="0.3">
      <c r="A130" s="64" t="s">
        <v>270</v>
      </c>
      <c r="B130" s="58" t="s">
        <v>161</v>
      </c>
      <c r="C130" s="58" t="s">
        <v>51</v>
      </c>
      <c r="D130" s="59" t="s">
        <v>57</v>
      </c>
      <c r="E130" s="59" t="s">
        <v>185</v>
      </c>
      <c r="F130" s="231">
        <v>0.4</v>
      </c>
      <c r="G130" s="144" t="s">
        <v>157</v>
      </c>
    </row>
    <row r="131" spans="1:7" ht="28" x14ac:dyDescent="0.3">
      <c r="A131" s="64" t="s">
        <v>270</v>
      </c>
      <c r="B131" s="58" t="s">
        <v>160</v>
      </c>
      <c r="C131" s="58" t="s">
        <v>58</v>
      </c>
      <c r="D131" s="59" t="s">
        <v>59</v>
      </c>
      <c r="E131" s="59" t="s">
        <v>182</v>
      </c>
      <c r="F131" s="231">
        <v>0.2</v>
      </c>
      <c r="G131" s="144" t="s">
        <v>157</v>
      </c>
    </row>
    <row r="132" spans="1:7" ht="28" x14ac:dyDescent="0.3">
      <c r="A132" s="64" t="s">
        <v>270</v>
      </c>
      <c r="B132" s="58" t="s">
        <v>160</v>
      </c>
      <c r="C132" s="58" t="s">
        <v>58</v>
      </c>
      <c r="D132" s="59" t="s">
        <v>50</v>
      </c>
      <c r="E132" s="59" t="s">
        <v>182</v>
      </c>
      <c r="F132" s="231">
        <v>0.2</v>
      </c>
      <c r="G132" s="144" t="s">
        <v>157</v>
      </c>
    </row>
    <row r="133" spans="1:7" ht="28" x14ac:dyDescent="0.3">
      <c r="A133" s="64" t="s">
        <v>270</v>
      </c>
      <c r="B133" s="58" t="s">
        <v>160</v>
      </c>
      <c r="C133" s="58" t="s">
        <v>58</v>
      </c>
      <c r="D133" s="59" t="s">
        <v>59</v>
      </c>
      <c r="E133" s="59" t="s">
        <v>185</v>
      </c>
      <c r="F133" s="231">
        <v>0.4</v>
      </c>
      <c r="G133" s="144" t="s">
        <v>157</v>
      </c>
    </row>
    <row r="134" spans="1:7" ht="28" x14ac:dyDescent="0.3">
      <c r="A134" s="64" t="s">
        <v>270</v>
      </c>
      <c r="B134" s="58" t="s">
        <v>160</v>
      </c>
      <c r="C134" s="58" t="s">
        <v>58</v>
      </c>
      <c r="D134" s="59" t="s">
        <v>50</v>
      </c>
      <c r="E134" s="59" t="s">
        <v>185</v>
      </c>
      <c r="F134" s="231">
        <v>0.4</v>
      </c>
      <c r="G134" s="144" t="s">
        <v>157</v>
      </c>
    </row>
    <row r="135" spans="1:7" ht="28" x14ac:dyDescent="0.3">
      <c r="A135" s="64" t="s">
        <v>270</v>
      </c>
      <c r="B135" s="59" t="s">
        <v>196</v>
      </c>
      <c r="C135" s="59" t="s">
        <v>60</v>
      </c>
      <c r="D135" s="59" t="s">
        <v>197</v>
      </c>
      <c r="E135" s="59" t="s">
        <v>182</v>
      </c>
      <c r="F135" s="231">
        <v>0.2</v>
      </c>
      <c r="G135" s="144" t="s">
        <v>157</v>
      </c>
    </row>
    <row r="136" spans="1:7" ht="28" x14ac:dyDescent="0.3">
      <c r="A136" s="64" t="s">
        <v>270</v>
      </c>
      <c r="B136" s="59" t="s">
        <v>196</v>
      </c>
      <c r="C136" s="59" t="s">
        <v>60</v>
      </c>
      <c r="D136" s="59" t="s">
        <v>199</v>
      </c>
      <c r="E136" s="59" t="s">
        <v>182</v>
      </c>
      <c r="F136" s="231">
        <v>0.2</v>
      </c>
      <c r="G136" s="144" t="s">
        <v>157</v>
      </c>
    </row>
    <row r="137" spans="1:7" ht="28" x14ac:dyDescent="0.3">
      <c r="A137" s="64" t="s">
        <v>270</v>
      </c>
      <c r="B137" s="59" t="s">
        <v>196</v>
      </c>
      <c r="C137" s="59" t="s">
        <v>60</v>
      </c>
      <c r="D137" s="58" t="s">
        <v>64</v>
      </c>
      <c r="E137" s="59" t="s">
        <v>182</v>
      </c>
      <c r="F137" s="231">
        <v>0.2</v>
      </c>
      <c r="G137" s="144" t="s">
        <v>157</v>
      </c>
    </row>
    <row r="138" spans="1:7" ht="28" x14ac:dyDescent="0.3">
      <c r="A138" s="64" t="s">
        <v>270</v>
      </c>
      <c r="B138" s="59" t="s">
        <v>196</v>
      </c>
      <c r="C138" s="59" t="s">
        <v>60</v>
      </c>
      <c r="D138" s="59" t="s">
        <v>197</v>
      </c>
      <c r="E138" s="59" t="s">
        <v>185</v>
      </c>
      <c r="F138" s="231">
        <v>0.4</v>
      </c>
      <c r="G138" s="144" t="s">
        <v>157</v>
      </c>
    </row>
    <row r="139" spans="1:7" ht="28" x14ac:dyDescent="0.3">
      <c r="A139" s="64" t="s">
        <v>270</v>
      </c>
      <c r="B139" s="59" t="s">
        <v>196</v>
      </c>
      <c r="C139" s="59" t="s">
        <v>60</v>
      </c>
      <c r="D139" s="59" t="s">
        <v>199</v>
      </c>
      <c r="E139" s="59" t="s">
        <v>185</v>
      </c>
      <c r="F139" s="231">
        <v>0.4</v>
      </c>
      <c r="G139" s="144" t="s">
        <v>157</v>
      </c>
    </row>
    <row r="140" spans="1:7" ht="28" x14ac:dyDescent="0.3">
      <c r="A140" s="64" t="s">
        <v>270</v>
      </c>
      <c r="B140" s="59" t="s">
        <v>196</v>
      </c>
      <c r="C140" s="59" t="s">
        <v>60</v>
      </c>
      <c r="D140" s="58" t="s">
        <v>64</v>
      </c>
      <c r="E140" s="59" t="s">
        <v>185</v>
      </c>
      <c r="F140" s="231">
        <v>0.4</v>
      </c>
      <c r="G140" s="144" t="s">
        <v>157</v>
      </c>
    </row>
    <row r="141" spans="1:7" ht="28" x14ac:dyDescent="0.3">
      <c r="A141" s="64" t="s">
        <v>270</v>
      </c>
      <c r="B141" s="59" t="s">
        <v>201</v>
      </c>
      <c r="C141" s="58" t="s">
        <v>66</v>
      </c>
      <c r="D141" s="113" t="s">
        <v>67</v>
      </c>
      <c r="E141" s="59" t="s">
        <v>182</v>
      </c>
      <c r="F141" s="231">
        <v>0.2</v>
      </c>
      <c r="G141" s="112" t="s">
        <v>202</v>
      </c>
    </row>
    <row r="142" spans="1:7" ht="28" x14ac:dyDescent="0.3">
      <c r="A142" s="64" t="s">
        <v>270</v>
      </c>
      <c r="B142" s="59" t="s">
        <v>201</v>
      </c>
      <c r="C142" s="58" t="s">
        <v>66</v>
      </c>
      <c r="D142" s="113" t="s">
        <v>70</v>
      </c>
      <c r="E142" s="59" t="s">
        <v>182</v>
      </c>
      <c r="F142" s="231">
        <v>0.2</v>
      </c>
      <c r="G142" s="112" t="s">
        <v>202</v>
      </c>
    </row>
    <row r="143" spans="1:7" ht="28" x14ac:dyDescent="0.3">
      <c r="A143" s="64" t="s">
        <v>270</v>
      </c>
      <c r="B143" s="59" t="s">
        <v>201</v>
      </c>
      <c r="C143" s="58" t="s">
        <v>66</v>
      </c>
      <c r="D143" s="113" t="s">
        <v>73</v>
      </c>
      <c r="E143" s="59" t="s">
        <v>182</v>
      </c>
      <c r="F143" s="231">
        <v>0.2</v>
      </c>
      <c r="G143" s="112" t="s">
        <v>202</v>
      </c>
    </row>
    <row r="144" spans="1:7" ht="28" x14ac:dyDescent="0.3">
      <c r="A144" s="64" t="s">
        <v>270</v>
      </c>
      <c r="B144" s="59" t="s">
        <v>201</v>
      </c>
      <c r="C144" s="58" t="s">
        <v>66</v>
      </c>
      <c r="D144" s="113" t="s">
        <v>67</v>
      </c>
      <c r="E144" s="59" t="s">
        <v>185</v>
      </c>
      <c r="F144" s="231">
        <v>0.4</v>
      </c>
      <c r="G144" s="112" t="s">
        <v>202</v>
      </c>
    </row>
    <row r="145" spans="1:7" ht="28" x14ac:dyDescent="0.3">
      <c r="A145" s="64" t="s">
        <v>270</v>
      </c>
      <c r="B145" s="59" t="s">
        <v>201</v>
      </c>
      <c r="C145" s="58" t="s">
        <v>66</v>
      </c>
      <c r="D145" s="113" t="s">
        <v>70</v>
      </c>
      <c r="E145" s="59" t="s">
        <v>185</v>
      </c>
      <c r="F145" s="231">
        <v>0.4</v>
      </c>
      <c r="G145" s="112" t="s">
        <v>202</v>
      </c>
    </row>
    <row r="146" spans="1:7" ht="28" x14ac:dyDescent="0.3">
      <c r="A146" s="64" t="s">
        <v>270</v>
      </c>
      <c r="B146" s="59" t="s">
        <v>201</v>
      </c>
      <c r="C146" s="58" t="s">
        <v>66</v>
      </c>
      <c r="D146" s="113" t="s">
        <v>73</v>
      </c>
      <c r="E146" s="59" t="s">
        <v>185</v>
      </c>
      <c r="F146" s="231">
        <v>0.4</v>
      </c>
      <c r="G146" s="112" t="s">
        <v>202</v>
      </c>
    </row>
    <row r="147" spans="1:7" ht="28" x14ac:dyDescent="0.3">
      <c r="A147" s="64" t="s">
        <v>270</v>
      </c>
      <c r="B147" s="59" t="s">
        <v>203</v>
      </c>
      <c r="C147" s="59" t="s">
        <v>74</v>
      </c>
      <c r="D147" s="59" t="s">
        <v>75</v>
      </c>
      <c r="E147" s="59" t="s">
        <v>182</v>
      </c>
      <c r="F147" s="231">
        <v>0.2</v>
      </c>
      <c r="G147" s="112" t="s">
        <v>157</v>
      </c>
    </row>
    <row r="148" spans="1:7" ht="28" x14ac:dyDescent="0.3">
      <c r="A148" s="64" t="s">
        <v>270</v>
      </c>
      <c r="B148" s="59" t="s">
        <v>203</v>
      </c>
      <c r="C148" s="59" t="s">
        <v>74</v>
      </c>
      <c r="D148" s="59" t="s">
        <v>76</v>
      </c>
      <c r="E148" s="59" t="s">
        <v>182</v>
      </c>
      <c r="F148" s="231">
        <v>0.2</v>
      </c>
      <c r="G148" s="112" t="s">
        <v>211</v>
      </c>
    </row>
    <row r="149" spans="1:7" ht="28" x14ac:dyDescent="0.3">
      <c r="A149" s="64" t="s">
        <v>270</v>
      </c>
      <c r="B149" s="59" t="s">
        <v>203</v>
      </c>
      <c r="C149" s="59" t="s">
        <v>74</v>
      </c>
      <c r="D149" s="59" t="s">
        <v>78</v>
      </c>
      <c r="E149" s="59" t="s">
        <v>182</v>
      </c>
      <c r="F149" s="231">
        <v>0.2</v>
      </c>
      <c r="G149" s="112" t="s">
        <v>211</v>
      </c>
    </row>
    <row r="150" spans="1:7" ht="28" x14ac:dyDescent="0.3">
      <c r="A150" s="64" t="s">
        <v>270</v>
      </c>
      <c r="B150" s="59" t="s">
        <v>203</v>
      </c>
      <c r="C150" s="59" t="s">
        <v>74</v>
      </c>
      <c r="D150" s="59" t="s">
        <v>79</v>
      </c>
      <c r="E150" s="59" t="s">
        <v>182</v>
      </c>
      <c r="F150" s="231">
        <v>0.2</v>
      </c>
      <c r="G150" s="112" t="s">
        <v>205</v>
      </c>
    </row>
    <row r="151" spans="1:7" ht="28" x14ac:dyDescent="0.3">
      <c r="A151" s="64" t="s">
        <v>270</v>
      </c>
      <c r="B151" s="59" t="s">
        <v>203</v>
      </c>
      <c r="C151" s="59" t="s">
        <v>74</v>
      </c>
      <c r="D151" s="59" t="s">
        <v>81</v>
      </c>
      <c r="E151" s="59" t="s">
        <v>182</v>
      </c>
      <c r="F151" s="231">
        <v>0.2</v>
      </c>
      <c r="G151" s="112" t="s">
        <v>206</v>
      </c>
    </row>
    <row r="152" spans="1:7" ht="28" x14ac:dyDescent="0.3">
      <c r="A152" s="64" t="s">
        <v>270</v>
      </c>
      <c r="B152" s="59" t="s">
        <v>203</v>
      </c>
      <c r="C152" s="59" t="s">
        <v>74</v>
      </c>
      <c r="D152" s="59" t="s">
        <v>83</v>
      </c>
      <c r="E152" s="59" t="s">
        <v>182</v>
      </c>
      <c r="F152" s="231">
        <v>0.2</v>
      </c>
      <c r="G152" s="112" t="s">
        <v>157</v>
      </c>
    </row>
    <row r="153" spans="1:7" ht="28" x14ac:dyDescent="0.3">
      <c r="A153" s="64" t="s">
        <v>270</v>
      </c>
      <c r="B153" s="59" t="s">
        <v>203</v>
      </c>
      <c r="C153" s="59" t="s">
        <v>74</v>
      </c>
      <c r="D153" s="59" t="s">
        <v>75</v>
      </c>
      <c r="E153" s="59" t="s">
        <v>185</v>
      </c>
      <c r="F153" s="231">
        <v>0.4</v>
      </c>
      <c r="G153" s="112" t="s">
        <v>157</v>
      </c>
    </row>
    <row r="154" spans="1:7" ht="28" x14ac:dyDescent="0.3">
      <c r="A154" s="64" t="s">
        <v>270</v>
      </c>
      <c r="B154" s="59" t="s">
        <v>203</v>
      </c>
      <c r="C154" s="59" t="s">
        <v>74</v>
      </c>
      <c r="D154" s="59" t="s">
        <v>76</v>
      </c>
      <c r="E154" s="59" t="s">
        <v>185</v>
      </c>
      <c r="F154" s="231">
        <v>0.4</v>
      </c>
      <c r="G154" s="112" t="s">
        <v>211</v>
      </c>
    </row>
    <row r="155" spans="1:7" ht="28" x14ac:dyDescent="0.3">
      <c r="A155" s="64" t="s">
        <v>270</v>
      </c>
      <c r="B155" s="59" t="s">
        <v>203</v>
      </c>
      <c r="C155" s="59" t="s">
        <v>74</v>
      </c>
      <c r="D155" s="59" t="s">
        <v>78</v>
      </c>
      <c r="E155" s="59" t="s">
        <v>185</v>
      </c>
      <c r="F155" s="231">
        <v>0.4</v>
      </c>
      <c r="G155" s="112" t="s">
        <v>211</v>
      </c>
    </row>
    <row r="156" spans="1:7" ht="28" x14ac:dyDescent="0.3">
      <c r="A156" s="64" t="s">
        <v>270</v>
      </c>
      <c r="B156" s="59" t="s">
        <v>203</v>
      </c>
      <c r="C156" s="59" t="s">
        <v>74</v>
      </c>
      <c r="D156" s="59" t="s">
        <v>79</v>
      </c>
      <c r="E156" s="59" t="s">
        <v>185</v>
      </c>
      <c r="F156" s="231">
        <v>0.4</v>
      </c>
      <c r="G156" s="112" t="s">
        <v>205</v>
      </c>
    </row>
    <row r="157" spans="1:7" ht="28" x14ac:dyDescent="0.3">
      <c r="A157" s="64" t="s">
        <v>270</v>
      </c>
      <c r="B157" s="59" t="s">
        <v>203</v>
      </c>
      <c r="C157" s="59" t="s">
        <v>74</v>
      </c>
      <c r="D157" s="59" t="s">
        <v>81</v>
      </c>
      <c r="E157" s="59" t="s">
        <v>185</v>
      </c>
      <c r="F157" s="231">
        <v>0.2</v>
      </c>
      <c r="G157" s="112" t="s">
        <v>206</v>
      </c>
    </row>
    <row r="158" spans="1:7" ht="28" x14ac:dyDescent="0.3">
      <c r="A158" s="64" t="s">
        <v>270</v>
      </c>
      <c r="B158" s="59" t="s">
        <v>203</v>
      </c>
      <c r="C158" s="59" t="s">
        <v>74</v>
      </c>
      <c r="D158" s="59" t="s">
        <v>83</v>
      </c>
      <c r="E158" s="59" t="s">
        <v>185</v>
      </c>
      <c r="F158" s="231">
        <v>0.4</v>
      </c>
      <c r="G158" s="112" t="s">
        <v>157</v>
      </c>
    </row>
    <row r="159" spans="1:7" ht="28" x14ac:dyDescent="0.3">
      <c r="A159" s="64" t="s">
        <v>270</v>
      </c>
      <c r="B159" s="59" t="s">
        <v>207</v>
      </c>
      <c r="C159" s="58" t="s">
        <v>84</v>
      </c>
      <c r="D159" s="59" t="s">
        <v>85</v>
      </c>
      <c r="E159" s="59" t="s">
        <v>182</v>
      </c>
      <c r="F159" s="231">
        <v>0.2</v>
      </c>
      <c r="G159" s="112" t="s">
        <v>213</v>
      </c>
    </row>
    <row r="160" spans="1:7" ht="28" x14ac:dyDescent="0.3">
      <c r="A160" s="64" t="s">
        <v>270</v>
      </c>
      <c r="B160" s="59" t="s">
        <v>207</v>
      </c>
      <c r="C160" s="58" t="s">
        <v>84</v>
      </c>
      <c r="D160" s="59" t="s">
        <v>87</v>
      </c>
      <c r="E160" s="59" t="s">
        <v>182</v>
      </c>
      <c r="F160" s="58" t="s">
        <v>88</v>
      </c>
      <c r="G160" s="112" t="s">
        <v>86</v>
      </c>
    </row>
    <row r="161" spans="1:7" ht="28" x14ac:dyDescent="0.3">
      <c r="A161" s="64" t="s">
        <v>270</v>
      </c>
      <c r="B161" s="59" t="s">
        <v>207</v>
      </c>
      <c r="C161" s="58" t="s">
        <v>84</v>
      </c>
      <c r="D161" s="59" t="s">
        <v>89</v>
      </c>
      <c r="E161" s="59" t="s">
        <v>182</v>
      </c>
      <c r="F161" s="58" t="s">
        <v>88</v>
      </c>
      <c r="G161" s="58" t="s">
        <v>39</v>
      </c>
    </row>
    <row r="162" spans="1:7" ht="28" x14ac:dyDescent="0.3">
      <c r="A162" s="64" t="s">
        <v>270</v>
      </c>
      <c r="B162" s="59" t="s">
        <v>207</v>
      </c>
      <c r="C162" s="58" t="s">
        <v>84</v>
      </c>
      <c r="D162" s="59" t="s">
        <v>85</v>
      </c>
      <c r="E162" s="59" t="s">
        <v>185</v>
      </c>
      <c r="F162" s="231">
        <v>0.4</v>
      </c>
      <c r="G162" s="112" t="s">
        <v>213</v>
      </c>
    </row>
    <row r="163" spans="1:7" ht="28" x14ac:dyDescent="0.3">
      <c r="A163" s="64" t="s">
        <v>270</v>
      </c>
      <c r="B163" s="59" t="s">
        <v>207</v>
      </c>
      <c r="C163" s="58" t="s">
        <v>84</v>
      </c>
      <c r="D163" s="59" t="s">
        <v>87</v>
      </c>
      <c r="E163" s="59" t="s">
        <v>185</v>
      </c>
      <c r="F163" s="58" t="s">
        <v>88</v>
      </c>
      <c r="G163" s="112" t="s">
        <v>86</v>
      </c>
    </row>
    <row r="164" spans="1:7" ht="28" x14ac:dyDescent="0.3">
      <c r="A164" s="85" t="s">
        <v>270</v>
      </c>
      <c r="B164" s="86" t="s">
        <v>207</v>
      </c>
      <c r="C164" s="88" t="s">
        <v>84</v>
      </c>
      <c r="D164" s="86" t="s">
        <v>89</v>
      </c>
      <c r="E164" s="86" t="s">
        <v>185</v>
      </c>
      <c r="F164" s="88" t="s">
        <v>88</v>
      </c>
      <c r="G164" s="58" t="s">
        <v>39</v>
      </c>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47180-F7A4-4BA1-9D0C-7F8A1AEEC91F}">
  <sheetPr>
    <tabColor rgb="FF00B0F0"/>
  </sheetPr>
  <dimension ref="A1:F49"/>
  <sheetViews>
    <sheetView workbookViewId="0">
      <selection activeCell="C18" sqref="C18:D18"/>
    </sheetView>
  </sheetViews>
  <sheetFormatPr defaultColWidth="28.58203125" defaultRowHeight="14" x14ac:dyDescent="0.3"/>
  <cols>
    <col min="6" max="6" width="40.58203125" style="11" customWidth="1"/>
  </cols>
  <sheetData>
    <row r="1" spans="1:6" s="19" customFormat="1" ht="93" customHeight="1" thickBot="1" x14ac:dyDescent="0.35">
      <c r="A1" s="18" t="s">
        <v>99</v>
      </c>
      <c r="F1" s="20"/>
    </row>
    <row r="2" spans="1:6" ht="16" thickBot="1" x14ac:dyDescent="0.35">
      <c r="A2" s="2" t="s">
        <v>11</v>
      </c>
      <c r="B2" s="419" t="s">
        <v>13</v>
      </c>
      <c r="C2" s="422" t="s">
        <v>14</v>
      </c>
      <c r="D2" s="423"/>
      <c r="E2" s="424"/>
      <c r="F2" s="419" t="s">
        <v>15</v>
      </c>
    </row>
    <row r="3" spans="1:6" ht="15.5" x14ac:dyDescent="0.3">
      <c r="A3" s="3" t="s">
        <v>12</v>
      </c>
      <c r="B3" s="420"/>
      <c r="C3" s="5" t="s">
        <v>16</v>
      </c>
      <c r="D3" s="425" t="s">
        <v>18</v>
      </c>
      <c r="E3" s="426"/>
      <c r="F3" s="420"/>
    </row>
    <row r="4" spans="1:6" ht="16" thickBot="1" x14ac:dyDescent="0.35">
      <c r="A4" s="4"/>
      <c r="B4" s="421"/>
      <c r="C4" s="6" t="s">
        <v>17</v>
      </c>
      <c r="D4" s="427" t="s">
        <v>19</v>
      </c>
      <c r="E4" s="428"/>
      <c r="F4" s="421"/>
    </row>
    <row r="5" spans="1:6" ht="31.5" thickBot="1" x14ac:dyDescent="0.35">
      <c r="A5" s="412" t="s">
        <v>20</v>
      </c>
      <c r="B5" s="25" t="s">
        <v>21</v>
      </c>
      <c r="C5" s="384" t="s">
        <v>22</v>
      </c>
      <c r="D5" s="385"/>
      <c r="E5" s="26" t="s">
        <v>23</v>
      </c>
      <c r="F5" s="25" t="s">
        <v>24</v>
      </c>
    </row>
    <row r="6" spans="1:6" ht="16" thickBot="1" x14ac:dyDescent="0.35">
      <c r="A6" s="389"/>
      <c r="B6" s="27" t="s">
        <v>25</v>
      </c>
      <c r="C6" s="384" t="s">
        <v>22</v>
      </c>
      <c r="D6" s="385"/>
      <c r="E6" s="26" t="s">
        <v>23</v>
      </c>
      <c r="F6" s="25" t="s">
        <v>24</v>
      </c>
    </row>
    <row r="7" spans="1:6" ht="15.5" x14ac:dyDescent="0.3">
      <c r="A7" s="389"/>
      <c r="B7" s="28" t="s">
        <v>26</v>
      </c>
      <c r="C7" s="415" t="s">
        <v>28</v>
      </c>
      <c r="D7" s="416"/>
      <c r="E7" s="413" t="s">
        <v>28</v>
      </c>
      <c r="F7" s="405" t="s">
        <v>29</v>
      </c>
    </row>
    <row r="8" spans="1:6" ht="16" thickBot="1" x14ac:dyDescent="0.35">
      <c r="A8" s="390"/>
      <c r="B8" s="29" t="s">
        <v>27</v>
      </c>
      <c r="C8" s="417"/>
      <c r="D8" s="418"/>
      <c r="E8" s="414"/>
      <c r="F8" s="402"/>
    </row>
    <row r="9" spans="1:6" ht="16.5" thickTop="1" thickBot="1" x14ac:dyDescent="0.35">
      <c r="A9" s="388" t="s">
        <v>30</v>
      </c>
      <c r="B9" s="27" t="s">
        <v>31</v>
      </c>
      <c r="C9" s="391" t="s">
        <v>32</v>
      </c>
      <c r="D9" s="392"/>
      <c r="E9" s="26" t="s">
        <v>23</v>
      </c>
      <c r="F9" s="25" t="s">
        <v>33</v>
      </c>
    </row>
    <row r="10" spans="1:6" ht="16" thickBot="1" x14ac:dyDescent="0.35">
      <c r="A10" s="390"/>
      <c r="B10" s="29" t="s">
        <v>34</v>
      </c>
      <c r="C10" s="386" t="s">
        <v>32</v>
      </c>
      <c r="D10" s="387"/>
      <c r="E10" s="30" t="s">
        <v>23</v>
      </c>
      <c r="F10" s="29" t="s">
        <v>33</v>
      </c>
    </row>
    <row r="11" spans="1:6" ht="32" thickTop="1" thickBot="1" x14ac:dyDescent="0.35">
      <c r="A11" s="7" t="s">
        <v>35</v>
      </c>
      <c r="B11" s="25" t="s">
        <v>37</v>
      </c>
      <c r="C11" s="391" t="s">
        <v>38</v>
      </c>
      <c r="D11" s="392"/>
      <c r="E11" s="26" t="s">
        <v>39</v>
      </c>
      <c r="F11" s="31"/>
    </row>
    <row r="12" spans="1:6" ht="62.5" thickBot="1" x14ac:dyDescent="0.35">
      <c r="A12" s="8" t="s">
        <v>36</v>
      </c>
      <c r="B12" s="25" t="s">
        <v>41</v>
      </c>
      <c r="C12" s="384" t="s">
        <v>42</v>
      </c>
      <c r="D12" s="385"/>
      <c r="E12" s="26" t="s">
        <v>39</v>
      </c>
      <c r="F12" s="32" t="s">
        <v>40</v>
      </c>
    </row>
    <row r="13" spans="1:6" ht="31.5" thickBot="1" x14ac:dyDescent="0.35">
      <c r="A13" s="9"/>
      <c r="B13" s="25" t="s">
        <v>43</v>
      </c>
      <c r="C13" s="384" t="s">
        <v>44</v>
      </c>
      <c r="D13" s="385"/>
      <c r="E13" s="26" t="s">
        <v>39</v>
      </c>
      <c r="F13" s="31"/>
    </row>
    <row r="14" spans="1:6" ht="31.5" thickBot="1" x14ac:dyDescent="0.35">
      <c r="A14" s="10"/>
      <c r="B14" s="25" t="s">
        <v>45</v>
      </c>
      <c r="C14" s="384" t="s">
        <v>39</v>
      </c>
      <c r="D14" s="385"/>
      <c r="E14" s="26" t="s">
        <v>39</v>
      </c>
      <c r="F14" s="33"/>
    </row>
    <row r="15" spans="1:6" ht="31.5" thickBot="1" x14ac:dyDescent="0.35">
      <c r="A15" s="412" t="s">
        <v>46</v>
      </c>
      <c r="B15" s="25" t="s">
        <v>47</v>
      </c>
      <c r="C15" s="384" t="s">
        <v>48</v>
      </c>
      <c r="D15" s="385"/>
      <c r="E15" s="26" t="s">
        <v>23</v>
      </c>
      <c r="F15" s="25" t="s">
        <v>49</v>
      </c>
    </row>
    <row r="16" spans="1:6" ht="16" thickBot="1" x14ac:dyDescent="0.35">
      <c r="A16" s="390"/>
      <c r="B16" s="29" t="s">
        <v>50</v>
      </c>
      <c r="C16" s="386" t="s">
        <v>32</v>
      </c>
      <c r="D16" s="387"/>
      <c r="E16" s="30" t="s">
        <v>23</v>
      </c>
      <c r="F16" s="29" t="s">
        <v>33</v>
      </c>
    </row>
    <row r="17" spans="1:6" ht="16.5" thickTop="1" thickBot="1" x14ac:dyDescent="0.35">
      <c r="A17" s="388" t="s">
        <v>51</v>
      </c>
      <c r="B17" s="27" t="s">
        <v>52</v>
      </c>
      <c r="C17" s="391" t="s">
        <v>53</v>
      </c>
      <c r="D17" s="392"/>
      <c r="E17" s="26" t="s">
        <v>54</v>
      </c>
      <c r="F17" s="27" t="s">
        <v>55</v>
      </c>
    </row>
    <row r="18" spans="1:6" ht="16" thickBot="1" x14ac:dyDescent="0.35">
      <c r="A18" s="389"/>
      <c r="B18" s="27" t="s">
        <v>56</v>
      </c>
      <c r="C18" s="384" t="s">
        <v>32</v>
      </c>
      <c r="D18" s="385"/>
      <c r="E18" s="26" t="s">
        <v>54</v>
      </c>
      <c r="F18" s="25" t="s">
        <v>33</v>
      </c>
    </row>
    <row r="19" spans="1:6" ht="16" thickBot="1" x14ac:dyDescent="0.35">
      <c r="A19" s="390"/>
      <c r="B19" s="34" t="s">
        <v>57</v>
      </c>
      <c r="C19" s="386" t="s">
        <v>32</v>
      </c>
      <c r="D19" s="387"/>
      <c r="E19" s="30" t="s">
        <v>23</v>
      </c>
      <c r="F19" s="29" t="s">
        <v>33</v>
      </c>
    </row>
    <row r="20" spans="1:6" ht="16.5" thickTop="1" thickBot="1" x14ac:dyDescent="0.35">
      <c r="A20" s="388" t="s">
        <v>58</v>
      </c>
      <c r="B20" s="25" t="s">
        <v>59</v>
      </c>
      <c r="C20" s="391" t="s">
        <v>32</v>
      </c>
      <c r="D20" s="392"/>
      <c r="E20" s="26" t="s">
        <v>23</v>
      </c>
      <c r="F20" s="25" t="s">
        <v>33</v>
      </c>
    </row>
    <row r="21" spans="1:6" ht="16" thickBot="1" x14ac:dyDescent="0.35">
      <c r="A21" s="390"/>
      <c r="B21" s="29" t="s">
        <v>50</v>
      </c>
      <c r="C21" s="386" t="s">
        <v>32</v>
      </c>
      <c r="D21" s="387"/>
      <c r="E21" s="30" t="s">
        <v>23</v>
      </c>
      <c r="F21" s="29" t="s">
        <v>33</v>
      </c>
    </row>
    <row r="22" spans="1:6" ht="16" thickTop="1" x14ac:dyDescent="0.3">
      <c r="A22" s="388" t="s">
        <v>60</v>
      </c>
      <c r="B22" s="399" t="s">
        <v>61</v>
      </c>
      <c r="C22" s="406" t="s">
        <v>62</v>
      </c>
      <c r="D22" s="407"/>
      <c r="E22" s="35" t="s">
        <v>62</v>
      </c>
      <c r="F22" s="32" t="s">
        <v>62</v>
      </c>
    </row>
    <row r="23" spans="1:6" ht="15.5" x14ac:dyDescent="0.3">
      <c r="A23" s="389"/>
      <c r="B23" s="401"/>
      <c r="C23" s="408" t="s">
        <v>22</v>
      </c>
      <c r="D23" s="409"/>
      <c r="E23" s="35" t="s">
        <v>23</v>
      </c>
      <c r="F23" s="32" t="s">
        <v>24</v>
      </c>
    </row>
    <row r="24" spans="1:6" ht="15.5" x14ac:dyDescent="0.3">
      <c r="A24" s="389"/>
      <c r="B24" s="401"/>
      <c r="C24" s="408" t="s">
        <v>63</v>
      </c>
      <c r="D24" s="409"/>
      <c r="E24" s="35" t="s">
        <v>63</v>
      </c>
      <c r="F24" s="32" t="s">
        <v>63</v>
      </c>
    </row>
    <row r="25" spans="1:6" ht="16" thickBot="1" x14ac:dyDescent="0.35">
      <c r="A25" s="389"/>
      <c r="B25" s="400"/>
      <c r="C25" s="410" t="s">
        <v>32</v>
      </c>
      <c r="D25" s="411"/>
      <c r="E25" s="26" t="s">
        <v>23</v>
      </c>
      <c r="F25" s="25" t="s">
        <v>33</v>
      </c>
    </row>
    <row r="26" spans="1:6" ht="16" thickBot="1" x14ac:dyDescent="0.35">
      <c r="A26" s="390"/>
      <c r="B26" s="29" t="s">
        <v>64</v>
      </c>
      <c r="C26" s="386" t="s">
        <v>32</v>
      </c>
      <c r="D26" s="387"/>
      <c r="E26" s="30" t="s">
        <v>65</v>
      </c>
      <c r="F26" s="29" t="s">
        <v>33</v>
      </c>
    </row>
    <row r="27" spans="1:6" ht="16.5" thickTop="1" thickBot="1" x14ac:dyDescent="0.35">
      <c r="A27" s="388" t="s">
        <v>66</v>
      </c>
      <c r="B27" s="25" t="s">
        <v>67</v>
      </c>
      <c r="C27" s="391" t="s">
        <v>68</v>
      </c>
      <c r="D27" s="392"/>
      <c r="E27" s="26" t="s">
        <v>23</v>
      </c>
      <c r="F27" s="399" t="s">
        <v>69</v>
      </c>
    </row>
    <row r="28" spans="1:6" ht="31.5" thickBot="1" x14ac:dyDescent="0.35">
      <c r="A28" s="389"/>
      <c r="B28" s="36" t="s">
        <v>70</v>
      </c>
      <c r="C28" s="403" t="s">
        <v>71</v>
      </c>
      <c r="D28" s="404"/>
      <c r="E28" s="37" t="s">
        <v>72</v>
      </c>
      <c r="F28" s="401"/>
    </row>
    <row r="29" spans="1:6" ht="16" thickBot="1" x14ac:dyDescent="0.35">
      <c r="A29" s="390"/>
      <c r="B29" s="29" t="s">
        <v>73</v>
      </c>
      <c r="C29" s="386" t="s">
        <v>32</v>
      </c>
      <c r="D29" s="387"/>
      <c r="E29" s="30" t="s">
        <v>65</v>
      </c>
      <c r="F29" s="402"/>
    </row>
    <row r="30" spans="1:6" ht="16.5" thickTop="1" thickBot="1" x14ac:dyDescent="0.35">
      <c r="A30" s="388" t="s">
        <v>74</v>
      </c>
      <c r="B30" s="27" t="s">
        <v>75</v>
      </c>
      <c r="C30" s="391" t="s">
        <v>32</v>
      </c>
      <c r="D30" s="392"/>
      <c r="E30" s="26" t="s">
        <v>23</v>
      </c>
      <c r="F30" s="25" t="s">
        <v>33</v>
      </c>
    </row>
    <row r="31" spans="1:6" ht="16" thickBot="1" x14ac:dyDescent="0.35">
      <c r="A31" s="389"/>
      <c r="B31" s="27" t="s">
        <v>76</v>
      </c>
      <c r="C31" s="384" t="s">
        <v>32</v>
      </c>
      <c r="D31" s="385"/>
      <c r="E31" s="26" t="s">
        <v>23</v>
      </c>
      <c r="F31" s="405" t="s">
        <v>77</v>
      </c>
    </row>
    <row r="32" spans="1:6" ht="16" thickBot="1" x14ac:dyDescent="0.35">
      <c r="A32" s="389"/>
      <c r="B32" s="27" t="s">
        <v>78</v>
      </c>
      <c r="C32" s="384" t="s">
        <v>32</v>
      </c>
      <c r="D32" s="385"/>
      <c r="E32" s="26" t="s">
        <v>23</v>
      </c>
      <c r="F32" s="400"/>
    </row>
    <row r="33" spans="1:6" ht="31.5" thickBot="1" x14ac:dyDescent="0.35">
      <c r="A33" s="389"/>
      <c r="B33" s="27" t="s">
        <v>79</v>
      </c>
      <c r="C33" s="384" t="s">
        <v>32</v>
      </c>
      <c r="D33" s="385"/>
      <c r="E33" s="26" t="s">
        <v>23</v>
      </c>
      <c r="F33" s="25" t="s">
        <v>80</v>
      </c>
    </row>
    <row r="34" spans="1:6" ht="16" thickBot="1" x14ac:dyDescent="0.35">
      <c r="A34" s="389"/>
      <c r="B34" s="27" t="s">
        <v>81</v>
      </c>
      <c r="C34" s="384" t="s">
        <v>32</v>
      </c>
      <c r="D34" s="385"/>
      <c r="E34" s="26" t="s">
        <v>32</v>
      </c>
      <c r="F34" s="25" t="s">
        <v>82</v>
      </c>
    </row>
    <row r="35" spans="1:6" ht="16" thickBot="1" x14ac:dyDescent="0.35">
      <c r="A35" s="390"/>
      <c r="B35" s="34" t="s">
        <v>83</v>
      </c>
      <c r="C35" s="386" t="s">
        <v>32</v>
      </c>
      <c r="D35" s="387"/>
      <c r="E35" s="30" t="s">
        <v>23</v>
      </c>
      <c r="F35" s="29" t="s">
        <v>33</v>
      </c>
    </row>
    <row r="36" spans="1:6" ht="16.5" thickTop="1" thickBot="1" x14ac:dyDescent="0.35">
      <c r="A36" s="388" t="s">
        <v>84</v>
      </c>
      <c r="B36" s="25" t="s">
        <v>85</v>
      </c>
      <c r="C36" s="391" t="s">
        <v>28</v>
      </c>
      <c r="D36" s="392"/>
      <c r="E36" s="26" t="s">
        <v>28</v>
      </c>
      <c r="F36" s="399" t="s">
        <v>86</v>
      </c>
    </row>
    <row r="37" spans="1:6" ht="16" thickBot="1" x14ac:dyDescent="0.35">
      <c r="A37" s="389"/>
      <c r="B37" s="25" t="s">
        <v>87</v>
      </c>
      <c r="C37" s="384" t="s">
        <v>88</v>
      </c>
      <c r="D37" s="385"/>
      <c r="E37" s="26" t="s">
        <v>88</v>
      </c>
      <c r="F37" s="400"/>
    </row>
    <row r="38" spans="1:6" ht="16" thickBot="1" x14ac:dyDescent="0.35">
      <c r="A38" s="390"/>
      <c r="B38" s="29" t="s">
        <v>89</v>
      </c>
      <c r="C38" s="386" t="s">
        <v>88</v>
      </c>
      <c r="D38" s="387"/>
      <c r="E38" s="30" t="s">
        <v>88</v>
      </c>
      <c r="F38" s="29" t="s">
        <v>33</v>
      </c>
    </row>
    <row r="39" spans="1:6" ht="15" thickTop="1" thickBot="1" x14ac:dyDescent="0.35"/>
    <row r="40" spans="1:6" ht="31.5" customHeight="1" thickBot="1" x14ac:dyDescent="0.35">
      <c r="A40" s="393" t="s">
        <v>90</v>
      </c>
      <c r="B40" s="394"/>
      <c r="C40" s="394"/>
      <c r="D40" s="12"/>
      <c r="E40" s="13"/>
    </row>
    <row r="41" spans="1:6" ht="31" x14ac:dyDescent="0.3">
      <c r="A41" s="15" t="s">
        <v>91</v>
      </c>
      <c r="B41" s="14" t="s">
        <v>95</v>
      </c>
      <c r="C41" s="395" t="s">
        <v>98</v>
      </c>
      <c r="D41" s="395"/>
      <c r="E41" s="396"/>
    </row>
    <row r="42" spans="1:6" ht="15.5" x14ac:dyDescent="0.3">
      <c r="A42" s="15" t="s">
        <v>92</v>
      </c>
      <c r="B42" s="14" t="s">
        <v>96</v>
      </c>
      <c r="C42" s="395"/>
      <c r="D42" s="395"/>
      <c r="E42" s="396"/>
    </row>
    <row r="43" spans="1:6" ht="46.5" x14ac:dyDescent="0.3">
      <c r="A43" s="15" t="s">
        <v>93</v>
      </c>
      <c r="B43" s="14" t="s">
        <v>97</v>
      </c>
      <c r="C43" s="395"/>
      <c r="D43" s="395"/>
      <c r="E43" s="396"/>
    </row>
    <row r="44" spans="1:6" ht="16" thickBot="1" x14ac:dyDescent="0.35">
      <c r="A44" s="16" t="s">
        <v>94</v>
      </c>
      <c r="B44" s="17"/>
      <c r="C44" s="397"/>
      <c r="D44" s="397"/>
      <c r="E44" s="398"/>
    </row>
    <row r="45" spans="1:6" ht="14.5" thickBot="1" x14ac:dyDescent="0.35"/>
    <row r="46" spans="1:6" ht="31.5" customHeight="1" thickBot="1" x14ac:dyDescent="0.35">
      <c r="A46" s="393" t="s">
        <v>100</v>
      </c>
      <c r="B46" s="394"/>
      <c r="C46" s="394"/>
      <c r="D46" s="12"/>
      <c r="E46" s="13"/>
    </row>
    <row r="47" spans="1:6" ht="31" x14ac:dyDescent="0.3">
      <c r="A47" s="15" t="s">
        <v>101</v>
      </c>
      <c r="B47" s="14" t="s">
        <v>103</v>
      </c>
      <c r="C47" s="395" t="s">
        <v>106</v>
      </c>
      <c r="D47" s="395"/>
      <c r="E47" s="396"/>
    </row>
    <row r="48" spans="1:6" ht="42" x14ac:dyDescent="0.3">
      <c r="A48" s="21" t="s">
        <v>102</v>
      </c>
      <c r="B48" s="14" t="s">
        <v>104</v>
      </c>
      <c r="C48" s="395" t="s">
        <v>107</v>
      </c>
      <c r="D48" s="395"/>
      <c r="E48" s="396"/>
    </row>
    <row r="49" spans="1:5" ht="47" thickBot="1" x14ac:dyDescent="0.35">
      <c r="A49" s="22"/>
      <c r="B49" s="23" t="s">
        <v>105</v>
      </c>
      <c r="C49" s="382"/>
      <c r="D49" s="382"/>
      <c r="E49" s="383"/>
    </row>
  </sheetData>
  <mergeCells count="59">
    <mergeCell ref="F7:F8"/>
    <mergeCell ref="C13:D13"/>
    <mergeCell ref="B2:B4"/>
    <mergeCell ref="C2:E2"/>
    <mergeCell ref="F2:F4"/>
    <mergeCell ref="D3:E3"/>
    <mergeCell ref="D4:E4"/>
    <mergeCell ref="C12:D12"/>
    <mergeCell ref="A9:A10"/>
    <mergeCell ref="C9:D9"/>
    <mergeCell ref="C10:D10"/>
    <mergeCell ref="C11:D11"/>
    <mergeCell ref="E7:E8"/>
    <mergeCell ref="A5:A8"/>
    <mergeCell ref="C5:D5"/>
    <mergeCell ref="C6:D6"/>
    <mergeCell ref="C7:D8"/>
    <mergeCell ref="C14:D14"/>
    <mergeCell ref="A15:A16"/>
    <mergeCell ref="C15:D15"/>
    <mergeCell ref="C16:D16"/>
    <mergeCell ref="A20:A21"/>
    <mergeCell ref="C20:D20"/>
    <mergeCell ref="C21:D21"/>
    <mergeCell ref="A17:A19"/>
    <mergeCell ref="C17:D17"/>
    <mergeCell ref="C18:D18"/>
    <mergeCell ref="C19:D19"/>
    <mergeCell ref="A22:A26"/>
    <mergeCell ref="B22:B25"/>
    <mergeCell ref="C22:D22"/>
    <mergeCell ref="C23:D23"/>
    <mergeCell ref="C24:D24"/>
    <mergeCell ref="C25:D25"/>
    <mergeCell ref="C26:D26"/>
    <mergeCell ref="F36:F37"/>
    <mergeCell ref="C37:D37"/>
    <mergeCell ref="C38:D38"/>
    <mergeCell ref="A27:A29"/>
    <mergeCell ref="C27:D27"/>
    <mergeCell ref="F27:F29"/>
    <mergeCell ref="C28:D28"/>
    <mergeCell ref="C29:D29"/>
    <mergeCell ref="A30:A35"/>
    <mergeCell ref="C30:D30"/>
    <mergeCell ref="C31:D31"/>
    <mergeCell ref="F31:F32"/>
    <mergeCell ref="C32:D32"/>
    <mergeCell ref="C49:E49"/>
    <mergeCell ref="C33:D33"/>
    <mergeCell ref="C34:D34"/>
    <mergeCell ref="C35:D35"/>
    <mergeCell ref="A36:A38"/>
    <mergeCell ref="C36:D36"/>
    <mergeCell ref="A40:C40"/>
    <mergeCell ref="C41:E44"/>
    <mergeCell ref="A46:C46"/>
    <mergeCell ref="C47:E47"/>
    <mergeCell ref="C48:E48"/>
  </mergeCells>
  <hyperlinks>
    <hyperlink ref="A48" r:id="rId1" display="http://www.bcbsglobalcore.com/" xr:uid="{4D955EA1-E8A3-431B-8C72-6C524E8918F1}"/>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FCED9-1EB9-4368-99AB-74171F21ED08}">
  <sheetPr>
    <tabColor rgb="FF00B0F0"/>
  </sheetPr>
  <dimension ref="A1:F48"/>
  <sheetViews>
    <sheetView workbookViewId="0">
      <selection activeCell="C18" sqref="C18:D18"/>
    </sheetView>
  </sheetViews>
  <sheetFormatPr defaultRowHeight="14" x14ac:dyDescent="0.3"/>
  <cols>
    <col min="1" max="1" width="25.58203125" customWidth="1"/>
    <col min="2" max="2" width="32.1640625" customWidth="1"/>
    <col min="3" max="5" width="25.58203125" customWidth="1"/>
    <col min="6" max="6" width="39.58203125" customWidth="1"/>
  </cols>
  <sheetData>
    <row r="1" spans="1:6" s="19" customFormat="1" ht="52.5" customHeight="1" thickBot="1" x14ac:dyDescent="0.35">
      <c r="A1" s="18" t="s">
        <v>99</v>
      </c>
      <c r="F1" s="20"/>
    </row>
    <row r="2" spans="1:6" ht="16" thickBot="1" x14ac:dyDescent="0.35">
      <c r="A2" s="2" t="s">
        <v>11</v>
      </c>
      <c r="B2" s="419" t="s">
        <v>13</v>
      </c>
      <c r="C2" s="422" t="s">
        <v>14</v>
      </c>
      <c r="D2" s="423"/>
      <c r="E2" s="424"/>
      <c r="F2" s="419" t="s">
        <v>15</v>
      </c>
    </row>
    <row r="3" spans="1:6" ht="15.5" x14ac:dyDescent="0.3">
      <c r="A3" s="3" t="s">
        <v>12</v>
      </c>
      <c r="B3" s="420"/>
      <c r="C3" s="5" t="s">
        <v>16</v>
      </c>
      <c r="D3" s="425" t="s">
        <v>18</v>
      </c>
      <c r="E3" s="426"/>
      <c r="F3" s="420"/>
    </row>
    <row r="4" spans="1:6" ht="16" thickBot="1" x14ac:dyDescent="0.35">
      <c r="A4" s="4"/>
      <c r="B4" s="421"/>
      <c r="C4" s="6" t="s">
        <v>17</v>
      </c>
      <c r="D4" s="427" t="s">
        <v>19</v>
      </c>
      <c r="E4" s="428"/>
      <c r="F4" s="421"/>
    </row>
    <row r="5" spans="1:6" ht="31.5" thickBot="1" x14ac:dyDescent="0.35">
      <c r="A5" s="412" t="s">
        <v>20</v>
      </c>
      <c r="B5" s="25" t="s">
        <v>21</v>
      </c>
      <c r="C5" s="384" t="s">
        <v>114</v>
      </c>
      <c r="D5" s="385"/>
      <c r="E5" s="26" t="s">
        <v>114</v>
      </c>
      <c r="F5" s="25" t="s">
        <v>33</v>
      </c>
    </row>
    <row r="6" spans="1:6" ht="16" thickBot="1" x14ac:dyDescent="0.35">
      <c r="A6" s="389"/>
      <c r="B6" s="27" t="s">
        <v>25</v>
      </c>
      <c r="C6" s="384" t="s">
        <v>114</v>
      </c>
      <c r="D6" s="385"/>
      <c r="E6" s="26" t="s">
        <v>114</v>
      </c>
      <c r="F6" s="25" t="s">
        <v>33</v>
      </c>
    </row>
    <row r="7" spans="1:6" ht="15.5" x14ac:dyDescent="0.3">
      <c r="A7" s="389"/>
      <c r="B7" s="28" t="s">
        <v>26</v>
      </c>
      <c r="C7" s="415" t="s">
        <v>28</v>
      </c>
      <c r="D7" s="416"/>
      <c r="E7" s="413" t="s">
        <v>28</v>
      </c>
      <c r="F7" s="405" t="s">
        <v>29</v>
      </c>
    </row>
    <row r="8" spans="1:6" ht="16" thickBot="1" x14ac:dyDescent="0.35">
      <c r="A8" s="390"/>
      <c r="B8" s="29" t="s">
        <v>115</v>
      </c>
      <c r="C8" s="417"/>
      <c r="D8" s="418"/>
      <c r="E8" s="414"/>
      <c r="F8" s="402"/>
    </row>
    <row r="9" spans="1:6" ht="16.5" thickTop="1" thickBot="1" x14ac:dyDescent="0.35">
      <c r="A9" s="388" t="s">
        <v>30</v>
      </c>
      <c r="B9" s="27" t="s">
        <v>31</v>
      </c>
      <c r="C9" s="391" t="s">
        <v>114</v>
      </c>
      <c r="D9" s="392"/>
      <c r="E9" s="26" t="s">
        <v>114</v>
      </c>
      <c r="F9" s="25" t="s">
        <v>33</v>
      </c>
    </row>
    <row r="10" spans="1:6" ht="16" thickBot="1" x14ac:dyDescent="0.35">
      <c r="A10" s="390"/>
      <c r="B10" s="29" t="s">
        <v>34</v>
      </c>
      <c r="C10" s="386" t="s">
        <v>114</v>
      </c>
      <c r="D10" s="387"/>
      <c r="E10" s="30" t="s">
        <v>114</v>
      </c>
      <c r="F10" s="29" t="s">
        <v>33</v>
      </c>
    </row>
    <row r="11" spans="1:6" ht="32" thickTop="1" thickBot="1" x14ac:dyDescent="0.35">
      <c r="A11" s="7" t="s">
        <v>35</v>
      </c>
      <c r="B11" s="25" t="s">
        <v>37</v>
      </c>
      <c r="C11" s="391" t="s">
        <v>117</v>
      </c>
      <c r="D11" s="392"/>
      <c r="E11" s="26" t="s">
        <v>39</v>
      </c>
      <c r="F11" s="31"/>
    </row>
    <row r="12" spans="1:6" ht="78" thickBot="1" x14ac:dyDescent="0.35">
      <c r="A12" s="8" t="s">
        <v>116</v>
      </c>
      <c r="B12" s="25" t="s">
        <v>41</v>
      </c>
      <c r="C12" s="384" t="s">
        <v>32</v>
      </c>
      <c r="D12" s="385"/>
      <c r="E12" s="26" t="s">
        <v>39</v>
      </c>
      <c r="F12" s="38" t="s">
        <v>118</v>
      </c>
    </row>
    <row r="13" spans="1:6" ht="31.5" thickBot="1" x14ac:dyDescent="0.35">
      <c r="A13" s="9"/>
      <c r="B13" s="25" t="s">
        <v>43</v>
      </c>
      <c r="C13" s="384" t="s">
        <v>119</v>
      </c>
      <c r="D13" s="385"/>
      <c r="E13" s="26" t="s">
        <v>39</v>
      </c>
      <c r="F13" s="31"/>
    </row>
    <row r="14" spans="1:6" ht="31.5" thickBot="1" x14ac:dyDescent="0.35">
      <c r="A14" s="10"/>
      <c r="B14" s="25" t="s">
        <v>45</v>
      </c>
      <c r="C14" s="384" t="s">
        <v>120</v>
      </c>
      <c r="D14" s="385"/>
      <c r="E14" s="26" t="s">
        <v>39</v>
      </c>
      <c r="F14" s="33"/>
    </row>
    <row r="15" spans="1:6" ht="31.5" thickBot="1" x14ac:dyDescent="0.35">
      <c r="A15" s="412" t="s">
        <v>46</v>
      </c>
      <c r="B15" s="25" t="s">
        <v>47</v>
      </c>
      <c r="C15" s="384" t="s">
        <v>121</v>
      </c>
      <c r="D15" s="385"/>
      <c r="E15" s="26" t="s">
        <v>114</v>
      </c>
      <c r="F15" s="25" t="s">
        <v>33</v>
      </c>
    </row>
    <row r="16" spans="1:6" ht="16" thickBot="1" x14ac:dyDescent="0.35">
      <c r="A16" s="390"/>
      <c r="B16" s="29" t="s">
        <v>50</v>
      </c>
      <c r="C16" s="386" t="s">
        <v>114</v>
      </c>
      <c r="D16" s="387"/>
      <c r="E16" s="30" t="s">
        <v>114</v>
      </c>
      <c r="F16" s="29" t="s">
        <v>33</v>
      </c>
    </row>
    <row r="17" spans="1:6" ht="16.5" thickTop="1" thickBot="1" x14ac:dyDescent="0.35">
      <c r="A17" s="388" t="s">
        <v>51</v>
      </c>
      <c r="B17" s="27" t="s">
        <v>52</v>
      </c>
      <c r="C17" s="391" t="s">
        <v>114</v>
      </c>
      <c r="D17" s="392"/>
      <c r="E17" s="26" t="s">
        <v>54</v>
      </c>
      <c r="F17" s="25" t="s">
        <v>33</v>
      </c>
    </row>
    <row r="18" spans="1:6" ht="16" thickBot="1" x14ac:dyDescent="0.35">
      <c r="A18" s="389"/>
      <c r="B18" s="27" t="s">
        <v>56</v>
      </c>
      <c r="C18" s="384" t="s">
        <v>114</v>
      </c>
      <c r="D18" s="385"/>
      <c r="E18" s="26" t="s">
        <v>54</v>
      </c>
      <c r="F18" s="25" t="s">
        <v>33</v>
      </c>
    </row>
    <row r="19" spans="1:6" ht="16" thickBot="1" x14ac:dyDescent="0.35">
      <c r="A19" s="390"/>
      <c r="B19" s="34" t="s">
        <v>57</v>
      </c>
      <c r="C19" s="386" t="s">
        <v>114</v>
      </c>
      <c r="D19" s="387"/>
      <c r="E19" s="30" t="s">
        <v>114</v>
      </c>
      <c r="F19" s="29" t="s">
        <v>33</v>
      </c>
    </row>
    <row r="20" spans="1:6" ht="16.5" thickTop="1" thickBot="1" x14ac:dyDescent="0.35">
      <c r="A20" s="388" t="s">
        <v>58</v>
      </c>
      <c r="B20" s="25" t="s">
        <v>59</v>
      </c>
      <c r="C20" s="391" t="s">
        <v>114</v>
      </c>
      <c r="D20" s="392"/>
      <c r="E20" s="26" t="s">
        <v>114</v>
      </c>
      <c r="F20" s="25" t="s">
        <v>33</v>
      </c>
    </row>
    <row r="21" spans="1:6" ht="16" thickBot="1" x14ac:dyDescent="0.35">
      <c r="A21" s="390"/>
      <c r="B21" s="29" t="s">
        <v>50</v>
      </c>
      <c r="C21" s="386" t="s">
        <v>114</v>
      </c>
      <c r="D21" s="387"/>
      <c r="E21" s="30" t="s">
        <v>114</v>
      </c>
      <c r="F21" s="29" t="s">
        <v>33</v>
      </c>
    </row>
    <row r="22" spans="1:6" ht="16" thickTop="1" x14ac:dyDescent="0.3">
      <c r="A22" s="388" t="s">
        <v>60</v>
      </c>
      <c r="B22" s="399" t="s">
        <v>61</v>
      </c>
      <c r="C22" s="406" t="s">
        <v>62</v>
      </c>
      <c r="D22" s="407"/>
      <c r="E22" s="35" t="s">
        <v>62</v>
      </c>
      <c r="F22" s="32" t="s">
        <v>62</v>
      </c>
    </row>
    <row r="23" spans="1:6" ht="15.5" x14ac:dyDescent="0.3">
      <c r="A23" s="389"/>
      <c r="B23" s="401"/>
      <c r="C23" s="408" t="s">
        <v>114</v>
      </c>
      <c r="D23" s="409"/>
      <c r="E23" s="35" t="s">
        <v>114</v>
      </c>
      <c r="F23" s="32" t="s">
        <v>33</v>
      </c>
    </row>
    <row r="24" spans="1:6" ht="15.5" x14ac:dyDescent="0.3">
      <c r="A24" s="389"/>
      <c r="B24" s="401"/>
      <c r="C24" s="408" t="s">
        <v>63</v>
      </c>
      <c r="D24" s="409"/>
      <c r="E24" s="35" t="s">
        <v>63</v>
      </c>
      <c r="F24" s="32" t="s">
        <v>63</v>
      </c>
    </row>
    <row r="25" spans="1:6" ht="16" thickBot="1" x14ac:dyDescent="0.35">
      <c r="A25" s="389"/>
      <c r="B25" s="400"/>
      <c r="C25" s="410" t="s">
        <v>114</v>
      </c>
      <c r="D25" s="411"/>
      <c r="E25" s="26" t="s">
        <v>114</v>
      </c>
      <c r="F25" s="25" t="s">
        <v>33</v>
      </c>
    </row>
    <row r="26" spans="1:6" ht="16" thickBot="1" x14ac:dyDescent="0.35">
      <c r="A26" s="390"/>
      <c r="B26" s="29" t="s">
        <v>64</v>
      </c>
      <c r="C26" s="386" t="s">
        <v>114</v>
      </c>
      <c r="D26" s="387"/>
      <c r="E26" s="30" t="s">
        <v>121</v>
      </c>
      <c r="F26" s="29" t="s">
        <v>33</v>
      </c>
    </row>
    <row r="27" spans="1:6" ht="16.5" thickTop="1" thickBot="1" x14ac:dyDescent="0.35">
      <c r="A27" s="388" t="s">
        <v>66</v>
      </c>
      <c r="B27" s="25" t="s">
        <v>67</v>
      </c>
      <c r="C27" s="391" t="s">
        <v>122</v>
      </c>
      <c r="D27" s="392"/>
      <c r="E27" s="26" t="s">
        <v>114</v>
      </c>
      <c r="F27" s="399" t="s">
        <v>69</v>
      </c>
    </row>
    <row r="28" spans="1:6" ht="31.5" thickBot="1" x14ac:dyDescent="0.35">
      <c r="A28" s="389"/>
      <c r="B28" s="36" t="s">
        <v>70</v>
      </c>
      <c r="C28" s="403" t="s">
        <v>123</v>
      </c>
      <c r="D28" s="404"/>
      <c r="E28" s="37" t="s">
        <v>123</v>
      </c>
      <c r="F28" s="401"/>
    </row>
    <row r="29" spans="1:6" ht="16" thickBot="1" x14ac:dyDescent="0.35">
      <c r="A29" s="390"/>
      <c r="B29" s="29" t="s">
        <v>73</v>
      </c>
      <c r="C29" s="386" t="s">
        <v>114</v>
      </c>
      <c r="D29" s="387"/>
      <c r="E29" s="30" t="s">
        <v>121</v>
      </c>
      <c r="F29" s="402"/>
    </row>
    <row r="30" spans="1:6" ht="16.5" thickTop="1" thickBot="1" x14ac:dyDescent="0.35">
      <c r="A30" s="388" t="s">
        <v>74</v>
      </c>
      <c r="B30" s="27" t="s">
        <v>75</v>
      </c>
      <c r="C30" s="391" t="s">
        <v>114</v>
      </c>
      <c r="D30" s="392"/>
      <c r="E30" s="26" t="s">
        <v>114</v>
      </c>
      <c r="F30" s="25" t="s">
        <v>33</v>
      </c>
    </row>
    <row r="31" spans="1:6" ht="16" thickBot="1" x14ac:dyDescent="0.35">
      <c r="A31" s="389"/>
      <c r="B31" s="27" t="s">
        <v>76</v>
      </c>
      <c r="C31" s="384" t="s">
        <v>114</v>
      </c>
      <c r="D31" s="385"/>
      <c r="E31" s="26" t="s">
        <v>114</v>
      </c>
      <c r="F31" s="405" t="s">
        <v>77</v>
      </c>
    </row>
    <row r="32" spans="1:6" ht="16" thickBot="1" x14ac:dyDescent="0.35">
      <c r="A32" s="389"/>
      <c r="B32" s="27" t="s">
        <v>78</v>
      </c>
      <c r="C32" s="384" t="s">
        <v>114</v>
      </c>
      <c r="D32" s="385"/>
      <c r="E32" s="26" t="s">
        <v>114</v>
      </c>
      <c r="F32" s="400"/>
    </row>
    <row r="33" spans="1:6" ht="31.5" thickBot="1" x14ac:dyDescent="0.35">
      <c r="A33" s="389"/>
      <c r="B33" s="27" t="s">
        <v>79</v>
      </c>
      <c r="C33" s="384" t="s">
        <v>114</v>
      </c>
      <c r="D33" s="385"/>
      <c r="E33" s="26" t="s">
        <v>114</v>
      </c>
      <c r="F33" s="25" t="s">
        <v>80</v>
      </c>
    </row>
    <row r="34" spans="1:6" ht="16" thickBot="1" x14ac:dyDescent="0.35">
      <c r="A34" s="389"/>
      <c r="B34" s="27" t="s">
        <v>81</v>
      </c>
      <c r="C34" s="384" t="s">
        <v>114</v>
      </c>
      <c r="D34" s="385"/>
      <c r="E34" s="26" t="s">
        <v>114</v>
      </c>
      <c r="F34" s="25" t="s">
        <v>82</v>
      </c>
    </row>
    <row r="35" spans="1:6" ht="16" thickBot="1" x14ac:dyDescent="0.35">
      <c r="A35" s="390"/>
      <c r="B35" s="34" t="s">
        <v>83</v>
      </c>
      <c r="C35" s="386" t="s">
        <v>114</v>
      </c>
      <c r="D35" s="387"/>
      <c r="E35" s="30" t="s">
        <v>114</v>
      </c>
      <c r="F35" s="29" t="s">
        <v>33</v>
      </c>
    </row>
    <row r="36" spans="1:6" ht="16.5" thickTop="1" thickBot="1" x14ac:dyDescent="0.35">
      <c r="A36" s="388" t="s">
        <v>84</v>
      </c>
      <c r="B36" s="25" t="s">
        <v>85</v>
      </c>
      <c r="C36" s="391" t="s">
        <v>114</v>
      </c>
      <c r="D36" s="392"/>
      <c r="E36" s="26" t="s">
        <v>114</v>
      </c>
      <c r="F36" s="399" t="s">
        <v>86</v>
      </c>
    </row>
    <row r="37" spans="1:6" ht="16" thickBot="1" x14ac:dyDescent="0.35">
      <c r="A37" s="389"/>
      <c r="B37" s="25" t="s">
        <v>87</v>
      </c>
      <c r="C37" s="384" t="s">
        <v>88</v>
      </c>
      <c r="D37" s="385"/>
      <c r="E37" s="26" t="s">
        <v>88</v>
      </c>
      <c r="F37" s="400"/>
    </row>
    <row r="38" spans="1:6" ht="16" thickBot="1" x14ac:dyDescent="0.35">
      <c r="A38" s="390"/>
      <c r="B38" s="29" t="s">
        <v>89</v>
      </c>
      <c r="C38" s="386" t="s">
        <v>88</v>
      </c>
      <c r="D38" s="387"/>
      <c r="E38" s="30" t="s">
        <v>88</v>
      </c>
      <c r="F38" s="29" t="s">
        <v>33</v>
      </c>
    </row>
    <row r="39" spans="1:6" ht="15" thickTop="1" thickBot="1" x14ac:dyDescent="0.35"/>
    <row r="40" spans="1:6" ht="31.5" customHeight="1" thickBot="1" x14ac:dyDescent="0.35">
      <c r="A40" s="393" t="s">
        <v>90</v>
      </c>
      <c r="B40" s="394"/>
      <c r="C40" s="394"/>
      <c r="D40" s="12"/>
      <c r="E40" s="13"/>
    </row>
    <row r="41" spans="1:6" ht="15.5" x14ac:dyDescent="0.3">
      <c r="A41" s="15" t="s">
        <v>91</v>
      </c>
      <c r="B41" s="14" t="s">
        <v>95</v>
      </c>
      <c r="C41" s="395" t="s">
        <v>98</v>
      </c>
      <c r="D41" s="395"/>
      <c r="E41" s="396"/>
    </row>
    <row r="42" spans="1:6" ht="15.5" x14ac:dyDescent="0.3">
      <c r="A42" s="15" t="s">
        <v>92</v>
      </c>
      <c r="B42" s="14" t="s">
        <v>96</v>
      </c>
      <c r="C42" s="395" t="s">
        <v>124</v>
      </c>
      <c r="D42" s="395"/>
      <c r="E42" s="396"/>
    </row>
    <row r="43" spans="1:6" ht="46.5" x14ac:dyDescent="0.3">
      <c r="A43" s="15" t="s">
        <v>93</v>
      </c>
      <c r="B43" s="14" t="s">
        <v>97</v>
      </c>
      <c r="C43" s="429"/>
      <c r="D43" s="429"/>
      <c r="E43" s="430"/>
    </row>
    <row r="44" spans="1:6" ht="16" thickBot="1" x14ac:dyDescent="0.35">
      <c r="A44" s="16" t="s">
        <v>94</v>
      </c>
      <c r="B44" s="17"/>
      <c r="C44" s="382"/>
      <c r="D44" s="382"/>
      <c r="E44" s="383"/>
    </row>
    <row r="45" spans="1:6" ht="14.5" thickBot="1" x14ac:dyDescent="0.35"/>
    <row r="46" spans="1:6" ht="31.5" customHeight="1" thickBot="1" x14ac:dyDescent="0.35">
      <c r="A46" s="393" t="s">
        <v>100</v>
      </c>
      <c r="B46" s="394"/>
      <c r="C46" s="394"/>
      <c r="D46" s="12"/>
      <c r="E46" s="13"/>
    </row>
    <row r="47" spans="1:6" ht="31" x14ac:dyDescent="0.3">
      <c r="A47" s="15" t="s">
        <v>101</v>
      </c>
      <c r="B47" s="14" t="s">
        <v>103</v>
      </c>
      <c r="C47" s="395" t="s">
        <v>125</v>
      </c>
      <c r="D47" s="395"/>
      <c r="E47" s="396"/>
    </row>
    <row r="48" spans="1:6" ht="56.5" thickBot="1" x14ac:dyDescent="0.35">
      <c r="A48" s="24" t="s">
        <v>102</v>
      </c>
      <c r="B48" s="23" t="s">
        <v>104</v>
      </c>
      <c r="C48" s="397" t="s">
        <v>107</v>
      </c>
      <c r="D48" s="397"/>
      <c r="E48" s="398"/>
    </row>
  </sheetData>
  <mergeCells count="61">
    <mergeCell ref="F7:F8"/>
    <mergeCell ref="C13:D13"/>
    <mergeCell ref="B2:B4"/>
    <mergeCell ref="C2:E2"/>
    <mergeCell ref="F2:F4"/>
    <mergeCell ref="D3:E3"/>
    <mergeCell ref="D4:E4"/>
    <mergeCell ref="C12:D12"/>
    <mergeCell ref="A9:A10"/>
    <mergeCell ref="C9:D9"/>
    <mergeCell ref="C10:D10"/>
    <mergeCell ref="C11:D11"/>
    <mergeCell ref="E7:E8"/>
    <mergeCell ref="A5:A8"/>
    <mergeCell ref="C5:D5"/>
    <mergeCell ref="C6:D6"/>
    <mergeCell ref="C7:D8"/>
    <mergeCell ref="C14:D14"/>
    <mergeCell ref="A15:A16"/>
    <mergeCell ref="C15:D15"/>
    <mergeCell ref="C16:D16"/>
    <mergeCell ref="A20:A21"/>
    <mergeCell ref="C20:D20"/>
    <mergeCell ref="C21:D21"/>
    <mergeCell ref="A17:A19"/>
    <mergeCell ref="C17:D17"/>
    <mergeCell ref="C18:D18"/>
    <mergeCell ref="C19:D19"/>
    <mergeCell ref="A22:A26"/>
    <mergeCell ref="B22:B25"/>
    <mergeCell ref="C22:D22"/>
    <mergeCell ref="C23:D23"/>
    <mergeCell ref="C24:D24"/>
    <mergeCell ref="C25:D25"/>
    <mergeCell ref="C26:D26"/>
    <mergeCell ref="F36:F37"/>
    <mergeCell ref="C37:D37"/>
    <mergeCell ref="C38:D38"/>
    <mergeCell ref="A27:A29"/>
    <mergeCell ref="C27:D27"/>
    <mergeCell ref="F27:F29"/>
    <mergeCell ref="C28:D28"/>
    <mergeCell ref="C29:D29"/>
    <mergeCell ref="A30:A35"/>
    <mergeCell ref="C30:D30"/>
    <mergeCell ref="C31:D31"/>
    <mergeCell ref="F31:F32"/>
    <mergeCell ref="C32:D32"/>
    <mergeCell ref="C33:D33"/>
    <mergeCell ref="C34:D34"/>
    <mergeCell ref="C35:D35"/>
    <mergeCell ref="A36:A38"/>
    <mergeCell ref="C36:D36"/>
    <mergeCell ref="C47:E47"/>
    <mergeCell ref="C48:E48"/>
    <mergeCell ref="A40:C40"/>
    <mergeCell ref="C41:E41"/>
    <mergeCell ref="C42:E42"/>
    <mergeCell ref="C43:E43"/>
    <mergeCell ref="C44:E44"/>
    <mergeCell ref="A46:C46"/>
  </mergeCells>
  <hyperlinks>
    <hyperlink ref="A48" r:id="rId1" display="http://www.bcbsglobalcore.com/" xr:uid="{1ADDAD42-DD00-414B-9575-D55634959C8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257E7-348B-4A38-B0BF-38B41B4F313C}">
  <sheetPr>
    <tabColor rgb="FF00B0F0"/>
  </sheetPr>
  <dimension ref="A1:F48"/>
  <sheetViews>
    <sheetView workbookViewId="0">
      <selection activeCell="C18" sqref="C18:D18"/>
    </sheetView>
  </sheetViews>
  <sheetFormatPr defaultRowHeight="14" x14ac:dyDescent="0.3"/>
  <cols>
    <col min="1" max="6" width="29.58203125" customWidth="1"/>
  </cols>
  <sheetData>
    <row r="1" spans="1:6" s="19" customFormat="1" ht="52.5" customHeight="1" thickBot="1" x14ac:dyDescent="0.35">
      <c r="A1" s="18" t="s">
        <v>99</v>
      </c>
      <c r="F1" s="20"/>
    </row>
    <row r="2" spans="1:6" ht="16" thickBot="1" x14ac:dyDescent="0.35">
      <c r="A2" s="2" t="s">
        <v>11</v>
      </c>
      <c r="B2" s="419" t="s">
        <v>13</v>
      </c>
      <c r="C2" s="422" t="s">
        <v>14</v>
      </c>
      <c r="D2" s="423"/>
      <c r="E2" s="424"/>
      <c r="F2" s="419" t="s">
        <v>15</v>
      </c>
    </row>
    <row r="3" spans="1:6" ht="15.5" x14ac:dyDescent="0.3">
      <c r="A3" s="3" t="s">
        <v>12</v>
      </c>
      <c r="B3" s="420"/>
      <c r="C3" s="5" t="s">
        <v>16</v>
      </c>
      <c r="D3" s="425" t="s">
        <v>18</v>
      </c>
      <c r="E3" s="426"/>
      <c r="F3" s="420"/>
    </row>
    <row r="4" spans="1:6" ht="16" thickBot="1" x14ac:dyDescent="0.35">
      <c r="A4" s="4"/>
      <c r="B4" s="421"/>
      <c r="C4" s="6" t="s">
        <v>17</v>
      </c>
      <c r="D4" s="427" t="s">
        <v>19</v>
      </c>
      <c r="E4" s="428"/>
      <c r="F4" s="421"/>
    </row>
    <row r="5" spans="1:6" ht="31.5" thickBot="1" x14ac:dyDescent="0.35">
      <c r="A5" s="412" t="s">
        <v>20</v>
      </c>
      <c r="B5" s="25" t="s">
        <v>21</v>
      </c>
      <c r="C5" s="384" t="s">
        <v>32</v>
      </c>
      <c r="D5" s="385"/>
      <c r="E5" s="26" t="s">
        <v>23</v>
      </c>
      <c r="F5" s="25" t="s">
        <v>33</v>
      </c>
    </row>
    <row r="6" spans="1:6" ht="16" thickBot="1" x14ac:dyDescent="0.35">
      <c r="A6" s="389"/>
      <c r="B6" s="27" t="s">
        <v>25</v>
      </c>
      <c r="C6" s="384" t="s">
        <v>32</v>
      </c>
      <c r="D6" s="385"/>
      <c r="E6" s="26" t="s">
        <v>23</v>
      </c>
      <c r="F6" s="25" t="s">
        <v>33</v>
      </c>
    </row>
    <row r="7" spans="1:6" ht="15.5" x14ac:dyDescent="0.3">
      <c r="A7" s="389"/>
      <c r="B7" s="28" t="s">
        <v>26</v>
      </c>
      <c r="C7" s="415" t="s">
        <v>28</v>
      </c>
      <c r="D7" s="416"/>
      <c r="E7" s="413" t="s">
        <v>28</v>
      </c>
      <c r="F7" s="405" t="s">
        <v>29</v>
      </c>
    </row>
    <row r="8" spans="1:6" ht="16" thickBot="1" x14ac:dyDescent="0.35">
      <c r="A8" s="390"/>
      <c r="B8" s="29" t="s">
        <v>27</v>
      </c>
      <c r="C8" s="417"/>
      <c r="D8" s="418"/>
      <c r="E8" s="414"/>
      <c r="F8" s="402"/>
    </row>
    <row r="9" spans="1:6" ht="16.5" thickTop="1" thickBot="1" x14ac:dyDescent="0.35">
      <c r="A9" s="388" t="s">
        <v>30</v>
      </c>
      <c r="B9" s="27" t="s">
        <v>31</v>
      </c>
      <c r="C9" s="391" t="s">
        <v>32</v>
      </c>
      <c r="D9" s="392"/>
      <c r="E9" s="26" t="s">
        <v>23</v>
      </c>
      <c r="F9" s="25" t="s">
        <v>33</v>
      </c>
    </row>
    <row r="10" spans="1:6" ht="16" thickBot="1" x14ac:dyDescent="0.35">
      <c r="A10" s="390"/>
      <c r="B10" s="29" t="s">
        <v>34</v>
      </c>
      <c r="C10" s="386" t="s">
        <v>32</v>
      </c>
      <c r="D10" s="387"/>
      <c r="E10" s="30" t="s">
        <v>23</v>
      </c>
      <c r="F10" s="29" t="s">
        <v>33</v>
      </c>
    </row>
    <row r="11" spans="1:6" ht="32" thickTop="1" thickBot="1" x14ac:dyDescent="0.35">
      <c r="A11" s="7" t="s">
        <v>35</v>
      </c>
      <c r="B11" s="25" t="s">
        <v>37</v>
      </c>
      <c r="C11" s="391" t="s">
        <v>32</v>
      </c>
      <c r="D11" s="392"/>
      <c r="E11" s="26" t="s">
        <v>39</v>
      </c>
      <c r="F11" s="31"/>
    </row>
    <row r="12" spans="1:6" ht="62.5" thickBot="1" x14ac:dyDescent="0.35">
      <c r="A12" s="8" t="s">
        <v>116</v>
      </c>
      <c r="B12" s="25" t="s">
        <v>41</v>
      </c>
      <c r="C12" s="384" t="s">
        <v>32</v>
      </c>
      <c r="D12" s="385"/>
      <c r="E12" s="26" t="s">
        <v>39</v>
      </c>
      <c r="F12" s="38" t="s">
        <v>118</v>
      </c>
    </row>
    <row r="13" spans="1:6" ht="31.5" thickBot="1" x14ac:dyDescent="0.35">
      <c r="A13" s="9"/>
      <c r="B13" s="25" t="s">
        <v>43</v>
      </c>
      <c r="C13" s="384" t="s">
        <v>32</v>
      </c>
      <c r="D13" s="385"/>
      <c r="E13" s="26" t="s">
        <v>39</v>
      </c>
      <c r="F13" s="31"/>
    </row>
    <row r="14" spans="1:6" ht="31.5" thickBot="1" x14ac:dyDescent="0.35">
      <c r="A14" s="10"/>
      <c r="B14" s="25" t="s">
        <v>45</v>
      </c>
      <c r="C14" s="384" t="s">
        <v>120</v>
      </c>
      <c r="D14" s="385"/>
      <c r="E14" s="26" t="s">
        <v>39</v>
      </c>
      <c r="F14" s="33"/>
    </row>
    <row r="15" spans="1:6" ht="31.5" thickBot="1" x14ac:dyDescent="0.35">
      <c r="A15" s="412" t="s">
        <v>46</v>
      </c>
      <c r="B15" s="25" t="s">
        <v>47</v>
      </c>
      <c r="C15" s="384" t="s">
        <v>127</v>
      </c>
      <c r="D15" s="385"/>
      <c r="E15" s="26" t="s">
        <v>23</v>
      </c>
      <c r="F15" s="25" t="s">
        <v>33</v>
      </c>
    </row>
    <row r="16" spans="1:6" ht="16" thickBot="1" x14ac:dyDescent="0.35">
      <c r="A16" s="390"/>
      <c r="B16" s="29" t="s">
        <v>50</v>
      </c>
      <c r="C16" s="386" t="s">
        <v>32</v>
      </c>
      <c r="D16" s="387"/>
      <c r="E16" s="30" t="s">
        <v>23</v>
      </c>
      <c r="F16" s="29" t="s">
        <v>33</v>
      </c>
    </row>
    <row r="17" spans="1:6" ht="16.5" thickTop="1" thickBot="1" x14ac:dyDescent="0.35">
      <c r="A17" s="388" t="s">
        <v>51</v>
      </c>
      <c r="B17" s="27" t="s">
        <v>52</v>
      </c>
      <c r="C17" s="391" t="s">
        <v>32</v>
      </c>
      <c r="D17" s="392"/>
      <c r="E17" s="26" t="s">
        <v>54</v>
      </c>
      <c r="F17" s="25" t="s">
        <v>33</v>
      </c>
    </row>
    <row r="18" spans="1:6" ht="16" thickBot="1" x14ac:dyDescent="0.35">
      <c r="A18" s="389"/>
      <c r="B18" s="27" t="s">
        <v>56</v>
      </c>
      <c r="C18" s="384" t="s">
        <v>32</v>
      </c>
      <c r="D18" s="385"/>
      <c r="E18" s="26" t="s">
        <v>54</v>
      </c>
      <c r="F18" s="25" t="s">
        <v>33</v>
      </c>
    </row>
    <row r="19" spans="1:6" ht="16" thickBot="1" x14ac:dyDescent="0.35">
      <c r="A19" s="390"/>
      <c r="B19" s="34" t="s">
        <v>57</v>
      </c>
      <c r="C19" s="386" t="s">
        <v>32</v>
      </c>
      <c r="D19" s="387"/>
      <c r="E19" s="30" t="s">
        <v>23</v>
      </c>
      <c r="F19" s="29" t="s">
        <v>33</v>
      </c>
    </row>
    <row r="20" spans="1:6" ht="16.5" thickTop="1" thickBot="1" x14ac:dyDescent="0.35">
      <c r="A20" s="388" t="s">
        <v>58</v>
      </c>
      <c r="B20" s="25" t="s">
        <v>59</v>
      </c>
      <c r="C20" s="391" t="s">
        <v>32</v>
      </c>
      <c r="D20" s="392"/>
      <c r="E20" s="26" t="s">
        <v>23</v>
      </c>
      <c r="F20" s="25" t="s">
        <v>33</v>
      </c>
    </row>
    <row r="21" spans="1:6" ht="16" thickBot="1" x14ac:dyDescent="0.35">
      <c r="A21" s="390"/>
      <c r="B21" s="29" t="s">
        <v>50</v>
      </c>
      <c r="C21" s="386" t="s">
        <v>32</v>
      </c>
      <c r="D21" s="387"/>
      <c r="E21" s="30" t="s">
        <v>23</v>
      </c>
      <c r="F21" s="29" t="s">
        <v>33</v>
      </c>
    </row>
    <row r="22" spans="1:6" ht="16" thickTop="1" x14ac:dyDescent="0.3">
      <c r="A22" s="388" t="s">
        <v>60</v>
      </c>
      <c r="B22" s="399" t="s">
        <v>61</v>
      </c>
      <c r="C22" s="406" t="s">
        <v>62</v>
      </c>
      <c r="D22" s="407"/>
      <c r="E22" s="35" t="s">
        <v>62</v>
      </c>
      <c r="F22" s="32" t="s">
        <v>62</v>
      </c>
    </row>
    <row r="23" spans="1:6" ht="15.5" x14ac:dyDescent="0.3">
      <c r="A23" s="389"/>
      <c r="B23" s="401"/>
      <c r="C23" s="408" t="s">
        <v>32</v>
      </c>
      <c r="D23" s="409"/>
      <c r="E23" s="35" t="s">
        <v>23</v>
      </c>
      <c r="F23" s="32" t="s">
        <v>33</v>
      </c>
    </row>
    <row r="24" spans="1:6" ht="15.5" x14ac:dyDescent="0.3">
      <c r="A24" s="389"/>
      <c r="B24" s="401"/>
      <c r="C24" s="408" t="s">
        <v>63</v>
      </c>
      <c r="D24" s="409"/>
      <c r="E24" s="35" t="s">
        <v>63</v>
      </c>
      <c r="F24" s="32" t="s">
        <v>63</v>
      </c>
    </row>
    <row r="25" spans="1:6" ht="16" thickBot="1" x14ac:dyDescent="0.35">
      <c r="A25" s="389"/>
      <c r="B25" s="400"/>
      <c r="C25" s="410" t="s">
        <v>32</v>
      </c>
      <c r="D25" s="411"/>
      <c r="E25" s="26" t="s">
        <v>23</v>
      </c>
      <c r="F25" s="25" t="s">
        <v>33</v>
      </c>
    </row>
    <row r="26" spans="1:6" ht="16" thickBot="1" x14ac:dyDescent="0.35">
      <c r="A26" s="390"/>
      <c r="B26" s="29" t="s">
        <v>64</v>
      </c>
      <c r="C26" s="386" t="s">
        <v>32</v>
      </c>
      <c r="D26" s="387"/>
      <c r="E26" s="30" t="s">
        <v>65</v>
      </c>
      <c r="F26" s="29" t="s">
        <v>33</v>
      </c>
    </row>
    <row r="27" spans="1:6" ht="16.5" thickTop="1" thickBot="1" x14ac:dyDescent="0.35">
      <c r="A27" s="388" t="s">
        <v>66</v>
      </c>
      <c r="B27" s="25" t="s">
        <v>67</v>
      </c>
      <c r="C27" s="391" t="s">
        <v>68</v>
      </c>
      <c r="D27" s="392"/>
      <c r="E27" s="26" t="s">
        <v>23</v>
      </c>
      <c r="F27" s="399" t="s">
        <v>69</v>
      </c>
    </row>
    <row r="28" spans="1:6" ht="31.5" thickBot="1" x14ac:dyDescent="0.35">
      <c r="A28" s="389"/>
      <c r="B28" s="36" t="s">
        <v>70</v>
      </c>
      <c r="C28" s="403" t="s">
        <v>71</v>
      </c>
      <c r="D28" s="404"/>
      <c r="E28" s="37" t="s">
        <v>72</v>
      </c>
      <c r="F28" s="401"/>
    </row>
    <row r="29" spans="1:6" ht="16" thickBot="1" x14ac:dyDescent="0.35">
      <c r="A29" s="390"/>
      <c r="B29" s="29" t="s">
        <v>73</v>
      </c>
      <c r="C29" s="386" t="s">
        <v>32</v>
      </c>
      <c r="D29" s="387"/>
      <c r="E29" s="30" t="s">
        <v>65</v>
      </c>
      <c r="F29" s="402"/>
    </row>
    <row r="30" spans="1:6" ht="16.5" thickTop="1" thickBot="1" x14ac:dyDescent="0.35">
      <c r="A30" s="388" t="s">
        <v>74</v>
      </c>
      <c r="B30" s="27" t="s">
        <v>75</v>
      </c>
      <c r="C30" s="391" t="s">
        <v>32</v>
      </c>
      <c r="D30" s="392"/>
      <c r="E30" s="26" t="s">
        <v>23</v>
      </c>
      <c r="F30" s="25" t="s">
        <v>33</v>
      </c>
    </row>
    <row r="31" spans="1:6" ht="16" thickBot="1" x14ac:dyDescent="0.35">
      <c r="A31" s="389"/>
      <c r="B31" s="27" t="s">
        <v>76</v>
      </c>
      <c r="C31" s="384" t="s">
        <v>32</v>
      </c>
      <c r="D31" s="385"/>
      <c r="E31" s="26" t="s">
        <v>23</v>
      </c>
      <c r="F31" s="405" t="s">
        <v>77</v>
      </c>
    </row>
    <row r="32" spans="1:6" ht="16" thickBot="1" x14ac:dyDescent="0.35">
      <c r="A32" s="389"/>
      <c r="B32" s="27" t="s">
        <v>78</v>
      </c>
      <c r="C32" s="384" t="s">
        <v>32</v>
      </c>
      <c r="D32" s="385"/>
      <c r="E32" s="26" t="s">
        <v>23</v>
      </c>
      <c r="F32" s="400"/>
    </row>
    <row r="33" spans="1:6" ht="31.5" thickBot="1" x14ac:dyDescent="0.35">
      <c r="A33" s="389"/>
      <c r="B33" s="27" t="s">
        <v>79</v>
      </c>
      <c r="C33" s="384" t="s">
        <v>32</v>
      </c>
      <c r="D33" s="385"/>
      <c r="E33" s="26" t="s">
        <v>23</v>
      </c>
      <c r="F33" s="25" t="s">
        <v>80</v>
      </c>
    </row>
    <row r="34" spans="1:6" ht="31.5" thickBot="1" x14ac:dyDescent="0.35">
      <c r="A34" s="389"/>
      <c r="B34" s="27" t="s">
        <v>81</v>
      </c>
      <c r="C34" s="384" t="s">
        <v>32</v>
      </c>
      <c r="D34" s="385"/>
      <c r="E34" s="26" t="s">
        <v>32</v>
      </c>
      <c r="F34" s="25" t="s">
        <v>82</v>
      </c>
    </row>
    <row r="35" spans="1:6" ht="16" thickBot="1" x14ac:dyDescent="0.35">
      <c r="A35" s="390"/>
      <c r="B35" s="34" t="s">
        <v>83</v>
      </c>
      <c r="C35" s="386" t="s">
        <v>32</v>
      </c>
      <c r="D35" s="387"/>
      <c r="E35" s="30" t="s">
        <v>23</v>
      </c>
      <c r="F35" s="29" t="s">
        <v>33</v>
      </c>
    </row>
    <row r="36" spans="1:6" ht="16.5" thickTop="1" thickBot="1" x14ac:dyDescent="0.35">
      <c r="A36" s="388" t="s">
        <v>84</v>
      </c>
      <c r="B36" s="25" t="s">
        <v>85</v>
      </c>
      <c r="C36" s="391" t="s">
        <v>32</v>
      </c>
      <c r="D36" s="392"/>
      <c r="E36" s="26" t="s">
        <v>23</v>
      </c>
      <c r="F36" s="399" t="s">
        <v>86</v>
      </c>
    </row>
    <row r="37" spans="1:6" ht="16" thickBot="1" x14ac:dyDescent="0.35">
      <c r="A37" s="389"/>
      <c r="B37" s="25" t="s">
        <v>87</v>
      </c>
      <c r="C37" s="384" t="s">
        <v>88</v>
      </c>
      <c r="D37" s="385"/>
      <c r="E37" s="26" t="s">
        <v>88</v>
      </c>
      <c r="F37" s="400"/>
    </row>
    <row r="38" spans="1:6" ht="16" thickBot="1" x14ac:dyDescent="0.35">
      <c r="A38" s="390"/>
      <c r="B38" s="29" t="s">
        <v>89</v>
      </c>
      <c r="C38" s="386" t="s">
        <v>88</v>
      </c>
      <c r="D38" s="387"/>
      <c r="E38" s="30" t="s">
        <v>88</v>
      </c>
      <c r="F38" s="29" t="s">
        <v>33</v>
      </c>
    </row>
    <row r="39" spans="1:6" ht="15" thickTop="1" thickBot="1" x14ac:dyDescent="0.35"/>
    <row r="40" spans="1:6" ht="31.5" customHeight="1" thickBot="1" x14ac:dyDescent="0.35">
      <c r="A40" s="393" t="s">
        <v>90</v>
      </c>
      <c r="B40" s="394"/>
      <c r="C40" s="394"/>
      <c r="D40" s="12"/>
      <c r="E40" s="13"/>
    </row>
    <row r="41" spans="1:6" ht="15.5" x14ac:dyDescent="0.3">
      <c r="A41" s="15" t="s">
        <v>91</v>
      </c>
      <c r="B41" s="14" t="s">
        <v>95</v>
      </c>
      <c r="C41" s="395" t="s">
        <v>98</v>
      </c>
      <c r="D41" s="395"/>
      <c r="E41" s="396"/>
    </row>
    <row r="42" spans="1:6" ht="15.5" x14ac:dyDescent="0.3">
      <c r="A42" s="15" t="s">
        <v>92</v>
      </c>
      <c r="B42" s="14" t="s">
        <v>96</v>
      </c>
      <c r="C42" s="395" t="s">
        <v>124</v>
      </c>
      <c r="D42" s="395"/>
      <c r="E42" s="396"/>
    </row>
    <row r="43" spans="1:6" ht="46.5" x14ac:dyDescent="0.3">
      <c r="A43" s="15" t="s">
        <v>93</v>
      </c>
      <c r="B43" s="14" t="s">
        <v>97</v>
      </c>
      <c r="C43" s="431"/>
      <c r="D43" s="431"/>
      <c r="E43" s="432"/>
    </row>
    <row r="44" spans="1:6" ht="16" thickBot="1" x14ac:dyDescent="0.35">
      <c r="A44" s="16" t="s">
        <v>94</v>
      </c>
      <c r="B44" s="17"/>
      <c r="C44" s="382"/>
      <c r="D44" s="382"/>
      <c r="E44" s="383"/>
    </row>
    <row r="45" spans="1:6" ht="14.5" thickBot="1" x14ac:dyDescent="0.35"/>
    <row r="46" spans="1:6" ht="31.5" customHeight="1" thickBot="1" x14ac:dyDescent="0.35">
      <c r="A46" s="393" t="s">
        <v>100</v>
      </c>
      <c r="B46" s="394"/>
      <c r="C46" s="394"/>
      <c r="D46" s="12"/>
      <c r="E46" s="13"/>
    </row>
    <row r="47" spans="1:6" ht="31" x14ac:dyDescent="0.3">
      <c r="A47" s="15" t="s">
        <v>101</v>
      </c>
      <c r="B47" s="14" t="s">
        <v>103</v>
      </c>
      <c r="C47" s="395" t="s">
        <v>125</v>
      </c>
      <c r="D47" s="395"/>
      <c r="E47" s="396"/>
    </row>
    <row r="48" spans="1:6" ht="42.5" thickBot="1" x14ac:dyDescent="0.35">
      <c r="A48" s="24" t="s">
        <v>102</v>
      </c>
      <c r="B48" s="23" t="s">
        <v>104</v>
      </c>
      <c r="C48" s="397" t="s">
        <v>107</v>
      </c>
      <c r="D48" s="397"/>
      <c r="E48" s="398"/>
    </row>
  </sheetData>
  <mergeCells count="61">
    <mergeCell ref="A36:A38"/>
    <mergeCell ref="C36:D36"/>
    <mergeCell ref="C47:E47"/>
    <mergeCell ref="C48:E48"/>
    <mergeCell ref="A40:C40"/>
    <mergeCell ref="C41:E41"/>
    <mergeCell ref="C42:E42"/>
    <mergeCell ref="C43:E43"/>
    <mergeCell ref="C44:E44"/>
    <mergeCell ref="A46:C46"/>
    <mergeCell ref="F36:F37"/>
    <mergeCell ref="C37:D37"/>
    <mergeCell ref="C38:D38"/>
    <mergeCell ref="A27:A29"/>
    <mergeCell ref="C27:D27"/>
    <mergeCell ref="F27:F29"/>
    <mergeCell ref="C28:D28"/>
    <mergeCell ref="C29:D29"/>
    <mergeCell ref="A30:A35"/>
    <mergeCell ref="C30:D30"/>
    <mergeCell ref="C31:D31"/>
    <mergeCell ref="F31:F32"/>
    <mergeCell ref="C32:D32"/>
    <mergeCell ref="C33:D33"/>
    <mergeCell ref="C34:D34"/>
    <mergeCell ref="C35:D35"/>
    <mergeCell ref="A22:A26"/>
    <mergeCell ref="B22:B25"/>
    <mergeCell ref="C22:D22"/>
    <mergeCell ref="C23:D23"/>
    <mergeCell ref="C24:D24"/>
    <mergeCell ref="C25:D25"/>
    <mergeCell ref="C26:D26"/>
    <mergeCell ref="C14:D14"/>
    <mergeCell ref="A15:A16"/>
    <mergeCell ref="C15:D15"/>
    <mergeCell ref="C16:D16"/>
    <mergeCell ref="A20:A21"/>
    <mergeCell ref="C20:D20"/>
    <mergeCell ref="C21:D21"/>
    <mergeCell ref="A17:A19"/>
    <mergeCell ref="C17:D17"/>
    <mergeCell ref="C18:D18"/>
    <mergeCell ref="C19:D19"/>
    <mergeCell ref="A9:A10"/>
    <mergeCell ref="C9:D9"/>
    <mergeCell ref="C10:D10"/>
    <mergeCell ref="C11:D11"/>
    <mergeCell ref="E7:E8"/>
    <mergeCell ref="A5:A8"/>
    <mergeCell ref="C5:D5"/>
    <mergeCell ref="C6:D6"/>
    <mergeCell ref="C7:D8"/>
    <mergeCell ref="F7:F8"/>
    <mergeCell ref="C13:D13"/>
    <mergeCell ref="B2:B4"/>
    <mergeCell ref="C2:E2"/>
    <mergeCell ref="F2:F4"/>
    <mergeCell ref="D3:E3"/>
    <mergeCell ref="D4:E4"/>
    <mergeCell ref="C12:D12"/>
  </mergeCells>
  <hyperlinks>
    <hyperlink ref="A48" r:id="rId1" display="http://www.bcbsglobalcore.com/" xr:uid="{ED631414-1AAA-4E22-AD3D-DF90837E82F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BA02A-0EA7-4072-86C6-B1626B120893}">
  <sheetPr>
    <tabColor theme="8" tint="-0.249977111117893"/>
  </sheetPr>
  <dimension ref="A1:J114"/>
  <sheetViews>
    <sheetView workbookViewId="0">
      <selection activeCell="C18" sqref="C18:D18"/>
    </sheetView>
  </sheetViews>
  <sheetFormatPr defaultColWidth="9" defaultRowHeight="14" x14ac:dyDescent="0.3"/>
  <cols>
    <col min="1" max="1" width="22.5" customWidth="1"/>
    <col min="2" max="2" width="22.6640625" style="11" customWidth="1"/>
    <col min="3" max="3" width="40.58203125" customWidth="1"/>
    <col min="4" max="4" width="21.33203125" customWidth="1"/>
    <col min="5" max="5" width="32" customWidth="1"/>
    <col min="6" max="6" width="20.58203125" style="11" customWidth="1"/>
    <col min="7" max="7" width="21.33203125" bestFit="1" customWidth="1"/>
    <col min="8" max="8" width="14.33203125" bestFit="1" customWidth="1"/>
    <col min="9" max="9" width="14" bestFit="1" customWidth="1"/>
    <col min="10" max="10" width="11.6640625" bestFit="1" customWidth="1"/>
    <col min="11" max="11" width="17.6640625" bestFit="1" customWidth="1"/>
    <col min="12" max="12" width="21.5" bestFit="1" customWidth="1"/>
    <col min="13" max="13" width="17.1640625" bestFit="1" customWidth="1"/>
    <col min="14" max="14" width="17.6640625" bestFit="1" customWidth="1"/>
    <col min="15" max="15" width="21.5" bestFit="1" customWidth="1"/>
    <col min="16" max="16" width="17.1640625" bestFit="1" customWidth="1"/>
    <col min="17" max="17" width="10.08203125" bestFit="1" customWidth="1"/>
    <col min="18" max="58" width="8"/>
  </cols>
  <sheetData>
    <row r="1" spans="1:5" ht="18" x14ac:dyDescent="0.3">
      <c r="A1" s="67" t="s">
        <v>0</v>
      </c>
      <c r="B1" s="68" t="s">
        <v>177</v>
      </c>
      <c r="C1" s="68" t="s">
        <v>174</v>
      </c>
      <c r="D1" s="68" t="s">
        <v>172</v>
      </c>
      <c r="E1" s="69" t="s">
        <v>178</v>
      </c>
    </row>
    <row r="2" spans="1:5" x14ac:dyDescent="0.3">
      <c r="A2" s="64" t="s">
        <v>270</v>
      </c>
      <c r="B2" s="59" t="s">
        <v>173</v>
      </c>
      <c r="C2" s="58" t="s">
        <v>157</v>
      </c>
      <c r="D2" s="58" t="s">
        <v>131</v>
      </c>
      <c r="E2" s="70">
        <v>0.2</v>
      </c>
    </row>
    <row r="3" spans="1:5" x14ac:dyDescent="0.3">
      <c r="A3" s="64" t="s">
        <v>270</v>
      </c>
      <c r="B3" s="59" t="s">
        <v>155</v>
      </c>
      <c r="C3" s="58" t="s">
        <v>157</v>
      </c>
      <c r="D3" s="58" t="s">
        <v>131</v>
      </c>
      <c r="E3" s="70">
        <v>0.4</v>
      </c>
    </row>
    <row r="4" spans="1:5" x14ac:dyDescent="0.3">
      <c r="A4" s="64" t="s">
        <v>270</v>
      </c>
      <c r="B4" s="59" t="s">
        <v>173</v>
      </c>
      <c r="C4" s="58" t="s">
        <v>157</v>
      </c>
      <c r="D4" s="58" t="s">
        <v>137</v>
      </c>
      <c r="E4" s="70">
        <v>0.2</v>
      </c>
    </row>
    <row r="5" spans="1:5" x14ac:dyDescent="0.3">
      <c r="A5" s="64" t="s">
        <v>270</v>
      </c>
      <c r="B5" s="59" t="s">
        <v>155</v>
      </c>
      <c r="C5" s="58" t="s">
        <v>157</v>
      </c>
      <c r="D5" s="58" t="s">
        <v>137</v>
      </c>
      <c r="E5" s="70">
        <v>0.4</v>
      </c>
    </row>
    <row r="6" spans="1:5" x14ac:dyDescent="0.3">
      <c r="A6" s="64" t="s">
        <v>272</v>
      </c>
      <c r="B6" s="59" t="s">
        <v>173</v>
      </c>
      <c r="C6" s="58" t="s">
        <v>157</v>
      </c>
      <c r="D6" s="58" t="s">
        <v>131</v>
      </c>
      <c r="E6" s="71">
        <v>0</v>
      </c>
    </row>
    <row r="7" spans="1:5" x14ac:dyDescent="0.3">
      <c r="A7" s="64" t="s">
        <v>272</v>
      </c>
      <c r="B7" s="59" t="s">
        <v>155</v>
      </c>
      <c r="C7" s="58" t="s">
        <v>157</v>
      </c>
      <c r="D7" s="58" t="s">
        <v>131</v>
      </c>
      <c r="E7" s="71">
        <v>0</v>
      </c>
    </row>
    <row r="8" spans="1:5" x14ac:dyDescent="0.3">
      <c r="A8" s="64" t="s">
        <v>272</v>
      </c>
      <c r="B8" s="59" t="s">
        <v>173</v>
      </c>
      <c r="C8" s="58" t="s">
        <v>157</v>
      </c>
      <c r="D8" s="58" t="s">
        <v>137</v>
      </c>
      <c r="E8" s="71">
        <v>0</v>
      </c>
    </row>
    <row r="9" spans="1:5" x14ac:dyDescent="0.3">
      <c r="A9" s="64" t="s">
        <v>272</v>
      </c>
      <c r="B9" s="59" t="s">
        <v>155</v>
      </c>
      <c r="C9" s="58" t="s">
        <v>157</v>
      </c>
      <c r="D9" s="58" t="s">
        <v>137</v>
      </c>
      <c r="E9" s="71">
        <v>0</v>
      </c>
    </row>
    <row r="10" spans="1:5" x14ac:dyDescent="0.3">
      <c r="A10" s="64" t="s">
        <v>271</v>
      </c>
      <c r="B10" s="59" t="s">
        <v>173</v>
      </c>
      <c r="C10" s="58" t="s">
        <v>157</v>
      </c>
      <c r="D10" s="58" t="s">
        <v>131</v>
      </c>
      <c r="E10" s="72">
        <v>0.2</v>
      </c>
    </row>
    <row r="11" spans="1:5" x14ac:dyDescent="0.3">
      <c r="A11" s="64" t="s">
        <v>271</v>
      </c>
      <c r="B11" s="59" t="s">
        <v>155</v>
      </c>
      <c r="C11" s="58" t="s">
        <v>157</v>
      </c>
      <c r="D11" s="58" t="s">
        <v>131</v>
      </c>
      <c r="E11" s="72">
        <v>0.4</v>
      </c>
    </row>
    <row r="12" spans="1:5" x14ac:dyDescent="0.3">
      <c r="A12" s="64" t="s">
        <v>271</v>
      </c>
      <c r="B12" s="59" t="s">
        <v>173</v>
      </c>
      <c r="C12" s="58" t="s">
        <v>157</v>
      </c>
      <c r="D12" s="58" t="s">
        <v>137</v>
      </c>
      <c r="E12" s="72">
        <v>0.2</v>
      </c>
    </row>
    <row r="13" spans="1:5" x14ac:dyDescent="0.3">
      <c r="A13" s="64" t="s">
        <v>271</v>
      </c>
      <c r="B13" s="59" t="s">
        <v>155</v>
      </c>
      <c r="C13" s="58" t="s">
        <v>157</v>
      </c>
      <c r="D13" s="58" t="s">
        <v>137</v>
      </c>
      <c r="E13" s="72">
        <v>0.4</v>
      </c>
    </row>
    <row r="14" spans="1:5" x14ac:dyDescent="0.3">
      <c r="A14" s="64" t="s">
        <v>270</v>
      </c>
      <c r="B14" s="59" t="s">
        <v>173</v>
      </c>
      <c r="C14" s="58" t="s">
        <v>161</v>
      </c>
      <c r="D14" s="58" t="s">
        <v>131</v>
      </c>
      <c r="E14" s="73" t="s">
        <v>140</v>
      </c>
    </row>
    <row r="15" spans="1:5" x14ac:dyDescent="0.3">
      <c r="A15" s="64" t="s">
        <v>270</v>
      </c>
      <c r="B15" s="59" t="s">
        <v>155</v>
      </c>
      <c r="C15" s="58" t="s">
        <v>161</v>
      </c>
      <c r="D15" s="58" t="s">
        <v>131</v>
      </c>
      <c r="E15" s="74">
        <v>0.2</v>
      </c>
    </row>
    <row r="16" spans="1:5" x14ac:dyDescent="0.3">
      <c r="A16" s="64" t="s">
        <v>270</v>
      </c>
      <c r="B16" s="59" t="s">
        <v>173</v>
      </c>
      <c r="C16" s="58" t="s">
        <v>161</v>
      </c>
      <c r="D16" s="58" t="s">
        <v>137</v>
      </c>
      <c r="E16" s="73" t="s">
        <v>140</v>
      </c>
    </row>
    <row r="17" spans="1:5" x14ac:dyDescent="0.3">
      <c r="A17" s="64" t="s">
        <v>270</v>
      </c>
      <c r="B17" s="59" t="s">
        <v>155</v>
      </c>
      <c r="C17" s="58" t="s">
        <v>161</v>
      </c>
      <c r="D17" s="58" t="s">
        <v>137</v>
      </c>
      <c r="E17" s="74">
        <v>0.2</v>
      </c>
    </row>
    <row r="18" spans="1:5" x14ac:dyDescent="0.3">
      <c r="A18" s="64" t="s">
        <v>272</v>
      </c>
      <c r="B18" s="59" t="s">
        <v>173</v>
      </c>
      <c r="C18" s="58" t="s">
        <v>161</v>
      </c>
      <c r="D18" s="58" t="s">
        <v>131</v>
      </c>
      <c r="E18" s="75" t="s">
        <v>140</v>
      </c>
    </row>
    <row r="19" spans="1:5" x14ac:dyDescent="0.3">
      <c r="A19" s="64" t="s">
        <v>272</v>
      </c>
      <c r="B19" s="59" t="s">
        <v>155</v>
      </c>
      <c r="C19" s="58" t="s">
        <v>161</v>
      </c>
      <c r="D19" s="58" t="s">
        <v>131</v>
      </c>
      <c r="E19" s="75" t="s">
        <v>140</v>
      </c>
    </row>
    <row r="20" spans="1:5" x14ac:dyDescent="0.3">
      <c r="A20" s="64" t="s">
        <v>272</v>
      </c>
      <c r="B20" s="59" t="s">
        <v>173</v>
      </c>
      <c r="C20" s="58" t="s">
        <v>161</v>
      </c>
      <c r="D20" s="58" t="s">
        <v>137</v>
      </c>
      <c r="E20" s="75" t="s">
        <v>140</v>
      </c>
    </row>
    <row r="21" spans="1:5" x14ac:dyDescent="0.3">
      <c r="A21" s="64" t="s">
        <v>272</v>
      </c>
      <c r="B21" s="59" t="s">
        <v>155</v>
      </c>
      <c r="C21" s="58" t="s">
        <v>161</v>
      </c>
      <c r="D21" s="58" t="s">
        <v>137</v>
      </c>
      <c r="E21" s="75" t="s">
        <v>140</v>
      </c>
    </row>
    <row r="22" spans="1:5" x14ac:dyDescent="0.3">
      <c r="A22" s="64" t="s">
        <v>271</v>
      </c>
      <c r="B22" s="59" t="s">
        <v>173</v>
      </c>
      <c r="C22" s="58" t="s">
        <v>161</v>
      </c>
      <c r="D22" s="58" t="s">
        <v>131</v>
      </c>
      <c r="E22" s="76">
        <v>150</v>
      </c>
    </row>
    <row r="23" spans="1:5" x14ac:dyDescent="0.3">
      <c r="A23" s="64" t="s">
        <v>271</v>
      </c>
      <c r="B23" s="59" t="s">
        <v>155</v>
      </c>
      <c r="C23" s="58" t="s">
        <v>161</v>
      </c>
      <c r="D23" s="58" t="s">
        <v>131</v>
      </c>
      <c r="E23" s="76">
        <v>150</v>
      </c>
    </row>
    <row r="24" spans="1:5" x14ac:dyDescent="0.3">
      <c r="A24" s="64" t="s">
        <v>271</v>
      </c>
      <c r="B24" s="59" t="s">
        <v>173</v>
      </c>
      <c r="C24" s="58" t="s">
        <v>161</v>
      </c>
      <c r="D24" s="58" t="s">
        <v>137</v>
      </c>
      <c r="E24" s="76">
        <v>150</v>
      </c>
    </row>
    <row r="25" spans="1:5" x14ac:dyDescent="0.3">
      <c r="A25" s="64" t="s">
        <v>271</v>
      </c>
      <c r="B25" s="59" t="s">
        <v>155</v>
      </c>
      <c r="C25" s="58" t="s">
        <v>161</v>
      </c>
      <c r="D25" s="58" t="s">
        <v>137</v>
      </c>
      <c r="E25" s="76">
        <v>150</v>
      </c>
    </row>
    <row r="26" spans="1:5" x14ac:dyDescent="0.3">
      <c r="A26" s="64" t="s">
        <v>270</v>
      </c>
      <c r="B26" s="59" t="s">
        <v>173</v>
      </c>
      <c r="C26" s="58" t="s">
        <v>160</v>
      </c>
      <c r="D26" s="58" t="s">
        <v>131</v>
      </c>
      <c r="E26" s="73" t="s">
        <v>140</v>
      </c>
    </row>
    <row r="27" spans="1:5" x14ac:dyDescent="0.3">
      <c r="A27" s="64" t="s">
        <v>270</v>
      </c>
      <c r="B27" s="59" t="s">
        <v>155</v>
      </c>
      <c r="C27" s="58" t="s">
        <v>160</v>
      </c>
      <c r="D27" s="58" t="s">
        <v>131</v>
      </c>
      <c r="E27" s="73" t="s">
        <v>140</v>
      </c>
    </row>
    <row r="28" spans="1:5" x14ac:dyDescent="0.3">
      <c r="A28" s="64" t="s">
        <v>270</v>
      </c>
      <c r="B28" s="59" t="s">
        <v>173</v>
      </c>
      <c r="C28" s="58" t="s">
        <v>160</v>
      </c>
      <c r="D28" s="58" t="s">
        <v>137</v>
      </c>
      <c r="E28" s="73" t="s">
        <v>140</v>
      </c>
    </row>
    <row r="29" spans="1:5" x14ac:dyDescent="0.3">
      <c r="A29" s="64" t="s">
        <v>270</v>
      </c>
      <c r="B29" s="59" t="s">
        <v>155</v>
      </c>
      <c r="C29" s="58" t="s">
        <v>160</v>
      </c>
      <c r="D29" s="58" t="s">
        <v>137</v>
      </c>
      <c r="E29" s="73" t="s">
        <v>140</v>
      </c>
    </row>
    <row r="30" spans="1:5" x14ac:dyDescent="0.3">
      <c r="A30" s="64" t="s">
        <v>272</v>
      </c>
      <c r="B30" s="59" t="s">
        <v>173</v>
      </c>
      <c r="C30" s="58" t="s">
        <v>160</v>
      </c>
      <c r="D30" s="58" t="s">
        <v>131</v>
      </c>
      <c r="E30" s="75" t="s">
        <v>140</v>
      </c>
    </row>
    <row r="31" spans="1:5" x14ac:dyDescent="0.3">
      <c r="A31" s="64" t="s">
        <v>272</v>
      </c>
      <c r="B31" s="59" t="s">
        <v>155</v>
      </c>
      <c r="C31" s="58" t="s">
        <v>160</v>
      </c>
      <c r="D31" s="58" t="s">
        <v>131</v>
      </c>
      <c r="E31" s="75" t="s">
        <v>140</v>
      </c>
    </row>
    <row r="32" spans="1:5" x14ac:dyDescent="0.3">
      <c r="A32" s="64" t="s">
        <v>272</v>
      </c>
      <c r="B32" s="59" t="s">
        <v>173</v>
      </c>
      <c r="C32" s="58" t="s">
        <v>160</v>
      </c>
      <c r="D32" s="58" t="s">
        <v>137</v>
      </c>
      <c r="E32" s="75" t="s">
        <v>140</v>
      </c>
    </row>
    <row r="33" spans="1:5" x14ac:dyDescent="0.3">
      <c r="A33" s="64" t="s">
        <v>272</v>
      </c>
      <c r="B33" s="59" t="s">
        <v>155</v>
      </c>
      <c r="C33" s="58" t="s">
        <v>160</v>
      </c>
      <c r="D33" s="58" t="s">
        <v>137</v>
      </c>
      <c r="E33" s="75" t="s">
        <v>140</v>
      </c>
    </row>
    <row r="34" spans="1:5" x14ac:dyDescent="0.3">
      <c r="A34" s="64" t="s">
        <v>271</v>
      </c>
      <c r="B34" s="59" t="s">
        <v>173</v>
      </c>
      <c r="C34" s="58" t="s">
        <v>160</v>
      </c>
      <c r="D34" s="58" t="s">
        <v>131</v>
      </c>
      <c r="E34" s="76">
        <v>40</v>
      </c>
    </row>
    <row r="35" spans="1:5" x14ac:dyDescent="0.3">
      <c r="A35" s="64" t="s">
        <v>271</v>
      </c>
      <c r="B35" s="59" t="s">
        <v>155</v>
      </c>
      <c r="C35" s="58" t="s">
        <v>160</v>
      </c>
      <c r="D35" s="58" t="s">
        <v>131</v>
      </c>
      <c r="E35" s="76" t="s">
        <v>140</v>
      </c>
    </row>
    <row r="36" spans="1:5" x14ac:dyDescent="0.3">
      <c r="A36" s="64" t="s">
        <v>271</v>
      </c>
      <c r="B36" s="59" t="s">
        <v>173</v>
      </c>
      <c r="C36" s="58" t="s">
        <v>160</v>
      </c>
      <c r="D36" s="58" t="s">
        <v>137</v>
      </c>
      <c r="E36" s="76">
        <v>40</v>
      </c>
    </row>
    <row r="37" spans="1:5" x14ac:dyDescent="0.3">
      <c r="A37" s="64" t="s">
        <v>271</v>
      </c>
      <c r="B37" s="59" t="s">
        <v>155</v>
      </c>
      <c r="C37" s="58" t="s">
        <v>160</v>
      </c>
      <c r="D37" s="58" t="s">
        <v>137</v>
      </c>
      <c r="E37" s="76" t="s">
        <v>140</v>
      </c>
    </row>
    <row r="38" spans="1:5" x14ac:dyDescent="0.3">
      <c r="A38" s="64" t="s">
        <v>270</v>
      </c>
      <c r="B38" s="59" t="s">
        <v>173</v>
      </c>
      <c r="C38" s="58" t="s">
        <v>159</v>
      </c>
      <c r="D38" s="58" t="s">
        <v>131</v>
      </c>
      <c r="E38" s="73" t="s">
        <v>140</v>
      </c>
    </row>
    <row r="39" spans="1:5" x14ac:dyDescent="0.3">
      <c r="A39" s="64" t="s">
        <v>270</v>
      </c>
      <c r="B39" s="59" t="s">
        <v>155</v>
      </c>
      <c r="C39" s="58" t="s">
        <v>159</v>
      </c>
      <c r="D39" s="58" t="s">
        <v>131</v>
      </c>
      <c r="E39" s="73" t="s">
        <v>140</v>
      </c>
    </row>
    <row r="40" spans="1:5" x14ac:dyDescent="0.3">
      <c r="A40" s="64" t="s">
        <v>270</v>
      </c>
      <c r="B40" s="59" t="s">
        <v>173</v>
      </c>
      <c r="C40" s="58" t="s">
        <v>159</v>
      </c>
      <c r="D40" s="58" t="s">
        <v>137</v>
      </c>
      <c r="E40" s="73" t="s">
        <v>140</v>
      </c>
    </row>
    <row r="41" spans="1:5" x14ac:dyDescent="0.3">
      <c r="A41" s="64" t="s">
        <v>270</v>
      </c>
      <c r="B41" s="59" t="s">
        <v>155</v>
      </c>
      <c r="C41" s="58" t="s">
        <v>159</v>
      </c>
      <c r="D41" s="58" t="s">
        <v>137</v>
      </c>
      <c r="E41" s="73" t="s">
        <v>140</v>
      </c>
    </row>
    <row r="42" spans="1:5" x14ac:dyDescent="0.3">
      <c r="A42" s="64" t="s">
        <v>272</v>
      </c>
      <c r="B42" s="59" t="s">
        <v>173</v>
      </c>
      <c r="C42" s="58" t="s">
        <v>159</v>
      </c>
      <c r="D42" s="58" t="s">
        <v>131</v>
      </c>
      <c r="E42" s="75" t="s">
        <v>140</v>
      </c>
    </row>
    <row r="43" spans="1:5" x14ac:dyDescent="0.3">
      <c r="A43" s="64" t="s">
        <v>272</v>
      </c>
      <c r="B43" s="59" t="s">
        <v>155</v>
      </c>
      <c r="C43" s="58" t="s">
        <v>159</v>
      </c>
      <c r="D43" s="58" t="s">
        <v>131</v>
      </c>
      <c r="E43" s="75" t="s">
        <v>140</v>
      </c>
    </row>
    <row r="44" spans="1:5" x14ac:dyDescent="0.3">
      <c r="A44" s="64" t="s">
        <v>272</v>
      </c>
      <c r="B44" s="59" t="s">
        <v>173</v>
      </c>
      <c r="C44" s="58" t="s">
        <v>159</v>
      </c>
      <c r="D44" s="58" t="s">
        <v>137</v>
      </c>
      <c r="E44" s="75" t="s">
        <v>140</v>
      </c>
    </row>
    <row r="45" spans="1:5" x14ac:dyDescent="0.3">
      <c r="A45" s="64" t="s">
        <v>272</v>
      </c>
      <c r="B45" s="59" t="s">
        <v>155</v>
      </c>
      <c r="C45" s="58" t="s">
        <v>159</v>
      </c>
      <c r="D45" s="58" t="s">
        <v>137</v>
      </c>
      <c r="E45" s="75" t="s">
        <v>140</v>
      </c>
    </row>
    <row r="46" spans="1:5" x14ac:dyDescent="0.3">
      <c r="A46" s="64" t="s">
        <v>271</v>
      </c>
      <c r="B46" s="59" t="s">
        <v>173</v>
      </c>
      <c r="C46" s="58" t="s">
        <v>159</v>
      </c>
      <c r="D46" s="58" t="s">
        <v>131</v>
      </c>
      <c r="E46" s="76">
        <v>25</v>
      </c>
    </row>
    <row r="47" spans="1:5" x14ac:dyDescent="0.3">
      <c r="A47" s="64" t="s">
        <v>271</v>
      </c>
      <c r="B47" s="59" t="s">
        <v>155</v>
      </c>
      <c r="C47" s="58" t="s">
        <v>159</v>
      </c>
      <c r="D47" s="58" t="s">
        <v>131</v>
      </c>
      <c r="E47" s="76" t="s">
        <v>140</v>
      </c>
    </row>
    <row r="48" spans="1:5" x14ac:dyDescent="0.3">
      <c r="A48" s="64" t="s">
        <v>271</v>
      </c>
      <c r="B48" s="59" t="s">
        <v>173</v>
      </c>
      <c r="C48" s="58" t="s">
        <v>159</v>
      </c>
      <c r="D48" s="58" t="s">
        <v>137</v>
      </c>
      <c r="E48" s="76">
        <v>25</v>
      </c>
    </row>
    <row r="49" spans="1:10" x14ac:dyDescent="0.3">
      <c r="A49" s="64" t="s">
        <v>271</v>
      </c>
      <c r="B49" s="59" t="s">
        <v>155</v>
      </c>
      <c r="C49" s="58" t="s">
        <v>159</v>
      </c>
      <c r="D49" s="58" t="s">
        <v>137</v>
      </c>
      <c r="E49" s="76" t="s">
        <v>140</v>
      </c>
    </row>
    <row r="50" spans="1:10" x14ac:dyDescent="0.3">
      <c r="A50" s="64" t="s">
        <v>270</v>
      </c>
      <c r="B50" s="59" t="s">
        <v>173</v>
      </c>
      <c r="C50" s="58" t="s">
        <v>158</v>
      </c>
      <c r="D50" s="58" t="s">
        <v>131</v>
      </c>
      <c r="E50" s="73">
        <v>0</v>
      </c>
    </row>
    <row r="51" spans="1:10" x14ac:dyDescent="0.3">
      <c r="A51" s="64" t="s">
        <v>270</v>
      </c>
      <c r="B51" s="59" t="s">
        <v>155</v>
      </c>
      <c r="C51" s="58" t="s">
        <v>158</v>
      </c>
      <c r="D51" s="58" t="s">
        <v>131</v>
      </c>
      <c r="E51" s="73" t="s">
        <v>140</v>
      </c>
    </row>
    <row r="52" spans="1:10" x14ac:dyDescent="0.3">
      <c r="A52" s="64" t="s">
        <v>270</v>
      </c>
      <c r="B52" s="59" t="s">
        <v>173</v>
      </c>
      <c r="C52" s="58" t="s">
        <v>158</v>
      </c>
      <c r="D52" s="58" t="s">
        <v>137</v>
      </c>
      <c r="E52" s="73">
        <v>0</v>
      </c>
    </row>
    <row r="53" spans="1:10" x14ac:dyDescent="0.3">
      <c r="A53" s="64" t="s">
        <v>270</v>
      </c>
      <c r="B53" s="59" t="s">
        <v>155</v>
      </c>
      <c r="C53" s="58" t="s">
        <v>158</v>
      </c>
      <c r="D53" s="58" t="s">
        <v>137</v>
      </c>
      <c r="E53" s="73" t="s">
        <v>140</v>
      </c>
    </row>
    <row r="54" spans="1:10" x14ac:dyDescent="0.3">
      <c r="A54" s="64" t="s">
        <v>272</v>
      </c>
      <c r="B54" s="59" t="s">
        <v>173</v>
      </c>
      <c r="C54" s="58" t="s">
        <v>158</v>
      </c>
      <c r="D54" s="58" t="s">
        <v>131</v>
      </c>
      <c r="E54" s="75">
        <v>0</v>
      </c>
    </row>
    <row r="55" spans="1:10" x14ac:dyDescent="0.3">
      <c r="A55" s="64" t="s">
        <v>272</v>
      </c>
      <c r="B55" s="59" t="s">
        <v>155</v>
      </c>
      <c r="C55" s="58" t="s">
        <v>158</v>
      </c>
      <c r="D55" s="58" t="s">
        <v>131</v>
      </c>
      <c r="E55" s="75" t="s">
        <v>140</v>
      </c>
    </row>
    <row r="56" spans="1:10" x14ac:dyDescent="0.3">
      <c r="A56" s="64" t="s">
        <v>272</v>
      </c>
      <c r="B56" s="59" t="s">
        <v>173</v>
      </c>
      <c r="C56" s="58" t="s">
        <v>158</v>
      </c>
      <c r="D56" s="58" t="s">
        <v>137</v>
      </c>
      <c r="E56" s="75">
        <v>0</v>
      </c>
    </row>
    <row r="57" spans="1:10" x14ac:dyDescent="0.3">
      <c r="A57" s="64" t="s">
        <v>272</v>
      </c>
      <c r="B57" s="59" t="s">
        <v>155</v>
      </c>
      <c r="C57" s="58" t="s">
        <v>158</v>
      </c>
      <c r="D57" s="58" t="s">
        <v>137</v>
      </c>
      <c r="E57" s="75" t="s">
        <v>140</v>
      </c>
    </row>
    <row r="58" spans="1:10" x14ac:dyDescent="0.3">
      <c r="A58" s="64" t="s">
        <v>271</v>
      </c>
      <c r="B58" s="59" t="s">
        <v>173</v>
      </c>
      <c r="C58" s="58" t="s">
        <v>158</v>
      </c>
      <c r="D58" s="58" t="s">
        <v>131</v>
      </c>
      <c r="E58" s="76">
        <v>0</v>
      </c>
    </row>
    <row r="59" spans="1:10" x14ac:dyDescent="0.3">
      <c r="A59" s="64" t="s">
        <v>271</v>
      </c>
      <c r="B59" s="59" t="s">
        <v>155</v>
      </c>
      <c r="C59" s="58" t="s">
        <v>158</v>
      </c>
      <c r="D59" s="58" t="s">
        <v>131</v>
      </c>
      <c r="E59" s="76" t="s">
        <v>140</v>
      </c>
    </row>
    <row r="60" spans="1:10" x14ac:dyDescent="0.3">
      <c r="A60" s="64" t="s">
        <v>271</v>
      </c>
      <c r="B60" s="59" t="s">
        <v>173</v>
      </c>
      <c r="C60" s="58" t="s">
        <v>158</v>
      </c>
      <c r="D60" s="58" t="s">
        <v>137</v>
      </c>
      <c r="E60" s="76">
        <v>0</v>
      </c>
    </row>
    <row r="61" spans="1:10" x14ac:dyDescent="0.3">
      <c r="A61" s="64" t="s">
        <v>271</v>
      </c>
      <c r="B61" s="59" t="s">
        <v>155</v>
      </c>
      <c r="C61" s="58" t="s">
        <v>158</v>
      </c>
      <c r="D61" s="58" t="s">
        <v>137</v>
      </c>
      <c r="E61" s="76" t="s">
        <v>140</v>
      </c>
    </row>
    <row r="63" spans="1:10" ht="18" x14ac:dyDescent="0.3">
      <c r="A63" s="77" t="s">
        <v>0</v>
      </c>
      <c r="B63" s="77" t="s">
        <v>177</v>
      </c>
      <c r="C63" s="77" t="s">
        <v>174</v>
      </c>
      <c r="D63" s="77" t="s">
        <v>172</v>
      </c>
      <c r="E63" s="77" t="s">
        <v>178</v>
      </c>
      <c r="G63" s="39" t="s">
        <v>179</v>
      </c>
      <c r="H63" s="39" t="s">
        <v>176</v>
      </c>
    </row>
    <row r="64" spans="1:10" x14ac:dyDescent="0.3">
      <c r="A64" s="64" t="s">
        <v>270</v>
      </c>
      <c r="B64" s="59" t="s">
        <v>164</v>
      </c>
      <c r="C64" s="58" t="s">
        <v>171</v>
      </c>
      <c r="D64" s="58" t="s">
        <v>235</v>
      </c>
      <c r="E64" s="74">
        <v>0.2</v>
      </c>
      <c r="G64" s="39" t="s">
        <v>175</v>
      </c>
      <c r="H64" t="s">
        <v>270</v>
      </c>
      <c r="I64" t="s">
        <v>272</v>
      </c>
      <c r="J64" t="s">
        <v>271</v>
      </c>
    </row>
    <row r="65" spans="1:10" x14ac:dyDescent="0.3">
      <c r="A65" s="64" t="s">
        <v>270</v>
      </c>
      <c r="B65" s="59" t="s">
        <v>164</v>
      </c>
      <c r="C65" s="58" t="s">
        <v>165</v>
      </c>
      <c r="D65" s="58" t="s">
        <v>235</v>
      </c>
      <c r="E65" s="74">
        <v>0.2</v>
      </c>
      <c r="G65" s="40" t="s">
        <v>170</v>
      </c>
      <c r="H65">
        <v>0.80600000000000005</v>
      </c>
      <c r="I65">
        <v>0.80300000000000005</v>
      </c>
      <c r="J65">
        <v>0.88800000000000001</v>
      </c>
    </row>
    <row r="66" spans="1:10" x14ac:dyDescent="0.3">
      <c r="A66" s="64" t="s">
        <v>270</v>
      </c>
      <c r="B66" s="59" t="s">
        <v>164</v>
      </c>
      <c r="C66" s="58" t="s">
        <v>166</v>
      </c>
      <c r="D66" s="58" t="s">
        <v>235</v>
      </c>
      <c r="E66" s="74">
        <v>0.2</v>
      </c>
      <c r="G66" s="40" t="s">
        <v>168</v>
      </c>
      <c r="H66">
        <v>0.2</v>
      </c>
      <c r="I66">
        <v>0.2</v>
      </c>
      <c r="J66">
        <v>65</v>
      </c>
    </row>
    <row r="67" spans="1:10" x14ac:dyDescent="0.3">
      <c r="A67" s="64" t="s">
        <v>270</v>
      </c>
      <c r="B67" s="59" t="s">
        <v>164</v>
      </c>
      <c r="C67" s="58" t="s">
        <v>167</v>
      </c>
      <c r="D67" s="58" t="s">
        <v>235</v>
      </c>
      <c r="E67" s="74">
        <v>0.2</v>
      </c>
      <c r="G67" s="40" t="s">
        <v>169</v>
      </c>
      <c r="H67">
        <v>0.2</v>
      </c>
      <c r="I67">
        <v>0.3</v>
      </c>
      <c r="J67">
        <v>110</v>
      </c>
    </row>
    <row r="68" spans="1:10" x14ac:dyDescent="0.3">
      <c r="A68" s="64" t="s">
        <v>270</v>
      </c>
      <c r="B68" s="59" t="s">
        <v>164</v>
      </c>
      <c r="C68" s="58" t="s">
        <v>168</v>
      </c>
      <c r="D68" s="58" t="s">
        <v>235</v>
      </c>
      <c r="E68" s="74">
        <v>0.2</v>
      </c>
      <c r="G68" s="40" t="s">
        <v>167</v>
      </c>
      <c r="H68">
        <v>0.2</v>
      </c>
      <c r="I68">
        <v>0.1</v>
      </c>
      <c r="J68">
        <v>20</v>
      </c>
    </row>
    <row r="69" spans="1:10" x14ac:dyDescent="0.3">
      <c r="A69" s="64" t="s">
        <v>270</v>
      </c>
      <c r="B69" s="59" t="s">
        <v>164</v>
      </c>
      <c r="C69" s="58" t="s">
        <v>169</v>
      </c>
      <c r="D69" s="58" t="s">
        <v>235</v>
      </c>
      <c r="E69" s="74">
        <v>0.2</v>
      </c>
      <c r="G69" s="40" t="s">
        <v>165</v>
      </c>
      <c r="H69">
        <v>0.2</v>
      </c>
      <c r="I69">
        <v>0.2</v>
      </c>
      <c r="J69">
        <v>30</v>
      </c>
    </row>
    <row r="70" spans="1:10" x14ac:dyDescent="0.3">
      <c r="A70" s="64" t="s">
        <v>270</v>
      </c>
      <c r="B70" s="59" t="s">
        <v>164</v>
      </c>
      <c r="C70" s="58" t="s">
        <v>170</v>
      </c>
      <c r="D70" s="58" t="s">
        <v>235</v>
      </c>
      <c r="E70" s="78">
        <v>0.80600000000000005</v>
      </c>
      <c r="G70" s="40" t="s">
        <v>166</v>
      </c>
      <c r="H70">
        <v>0.2</v>
      </c>
      <c r="I70">
        <v>0.3</v>
      </c>
      <c r="J70">
        <v>50</v>
      </c>
    </row>
    <row r="71" spans="1:10" x14ac:dyDescent="0.3">
      <c r="A71" s="64" t="s">
        <v>272</v>
      </c>
      <c r="B71" s="59" t="s">
        <v>164</v>
      </c>
      <c r="C71" s="58" t="s">
        <v>171</v>
      </c>
      <c r="D71" s="58" t="s">
        <v>235</v>
      </c>
      <c r="E71" s="79">
        <v>0.1</v>
      </c>
      <c r="G71" s="40" t="s">
        <v>171</v>
      </c>
      <c r="H71">
        <v>0.2</v>
      </c>
      <c r="I71">
        <v>0.1</v>
      </c>
      <c r="J71">
        <v>10</v>
      </c>
    </row>
    <row r="72" spans="1:10" x14ac:dyDescent="0.3">
      <c r="A72" s="64" t="s">
        <v>272</v>
      </c>
      <c r="B72" s="59" t="s">
        <v>164</v>
      </c>
      <c r="C72" s="58" t="s">
        <v>165</v>
      </c>
      <c r="D72" s="58" t="s">
        <v>235</v>
      </c>
      <c r="E72" s="79">
        <v>0.2</v>
      </c>
    </row>
    <row r="73" spans="1:10" x14ac:dyDescent="0.3">
      <c r="A73" s="64" t="s">
        <v>272</v>
      </c>
      <c r="B73" s="59" t="s">
        <v>164</v>
      </c>
      <c r="C73" s="58" t="s">
        <v>166</v>
      </c>
      <c r="D73" s="58" t="s">
        <v>235</v>
      </c>
      <c r="E73" s="79">
        <v>0.3</v>
      </c>
    </row>
    <row r="74" spans="1:10" x14ac:dyDescent="0.3">
      <c r="A74" s="64" t="s">
        <v>272</v>
      </c>
      <c r="B74" s="59" t="s">
        <v>164</v>
      </c>
      <c r="C74" s="58" t="s">
        <v>167</v>
      </c>
      <c r="D74" s="58" t="s">
        <v>235</v>
      </c>
      <c r="E74" s="79">
        <v>0.1</v>
      </c>
    </row>
    <row r="75" spans="1:10" x14ac:dyDescent="0.3">
      <c r="A75" s="64" t="s">
        <v>272</v>
      </c>
      <c r="B75" s="59" t="s">
        <v>164</v>
      </c>
      <c r="C75" s="58" t="s">
        <v>168</v>
      </c>
      <c r="D75" s="58" t="s">
        <v>235</v>
      </c>
      <c r="E75" s="79">
        <v>0.2</v>
      </c>
    </row>
    <row r="76" spans="1:10" x14ac:dyDescent="0.3">
      <c r="A76" s="64" t="s">
        <v>272</v>
      </c>
      <c r="B76" s="59" t="s">
        <v>164</v>
      </c>
      <c r="C76" s="58" t="s">
        <v>169</v>
      </c>
      <c r="D76" s="58" t="s">
        <v>235</v>
      </c>
      <c r="E76" s="79">
        <v>0.3</v>
      </c>
    </row>
    <row r="77" spans="1:10" x14ac:dyDescent="0.3">
      <c r="A77" s="64" t="s">
        <v>272</v>
      </c>
      <c r="B77" s="59" t="s">
        <v>164</v>
      </c>
      <c r="C77" s="58" t="s">
        <v>170</v>
      </c>
      <c r="D77" s="58" t="s">
        <v>235</v>
      </c>
      <c r="E77" s="80">
        <v>0.80300000000000005</v>
      </c>
    </row>
    <row r="78" spans="1:10" x14ac:dyDescent="0.3">
      <c r="A78" s="64" t="s">
        <v>271</v>
      </c>
      <c r="B78" s="59" t="s">
        <v>164</v>
      </c>
      <c r="C78" s="58" t="s">
        <v>171</v>
      </c>
      <c r="D78" s="58" t="s">
        <v>235</v>
      </c>
      <c r="E78" s="81">
        <v>10</v>
      </c>
    </row>
    <row r="79" spans="1:10" x14ac:dyDescent="0.3">
      <c r="A79" s="64" t="s">
        <v>271</v>
      </c>
      <c r="B79" s="59" t="s">
        <v>164</v>
      </c>
      <c r="C79" s="58" t="s">
        <v>165</v>
      </c>
      <c r="D79" s="58" t="s">
        <v>235</v>
      </c>
      <c r="E79" s="81">
        <v>30</v>
      </c>
    </row>
    <row r="80" spans="1:10" x14ac:dyDescent="0.3">
      <c r="A80" s="64" t="s">
        <v>271</v>
      </c>
      <c r="B80" s="59" t="s">
        <v>164</v>
      </c>
      <c r="C80" s="58" t="s">
        <v>166</v>
      </c>
      <c r="D80" s="58" t="s">
        <v>235</v>
      </c>
      <c r="E80" s="81">
        <v>50</v>
      </c>
    </row>
    <row r="81" spans="1:5" x14ac:dyDescent="0.3">
      <c r="A81" s="64" t="s">
        <v>271</v>
      </c>
      <c r="B81" s="59" t="s">
        <v>164</v>
      </c>
      <c r="C81" s="58" t="s">
        <v>167</v>
      </c>
      <c r="D81" s="58" t="s">
        <v>235</v>
      </c>
      <c r="E81" s="81">
        <v>20</v>
      </c>
    </row>
    <row r="82" spans="1:5" x14ac:dyDescent="0.3">
      <c r="A82" s="64" t="s">
        <v>271</v>
      </c>
      <c r="B82" s="59" t="s">
        <v>164</v>
      </c>
      <c r="C82" s="58" t="s">
        <v>168</v>
      </c>
      <c r="D82" s="58" t="s">
        <v>235</v>
      </c>
      <c r="E82" s="81">
        <v>65</v>
      </c>
    </row>
    <row r="83" spans="1:5" x14ac:dyDescent="0.3">
      <c r="A83" s="64" t="s">
        <v>271</v>
      </c>
      <c r="B83" s="59" t="s">
        <v>164</v>
      </c>
      <c r="C83" s="58" t="s">
        <v>169</v>
      </c>
      <c r="D83" s="58" t="s">
        <v>235</v>
      </c>
      <c r="E83" s="81">
        <v>110</v>
      </c>
    </row>
    <row r="84" spans="1:5" x14ac:dyDescent="0.3">
      <c r="A84" s="64" t="s">
        <v>271</v>
      </c>
      <c r="B84" s="59" t="s">
        <v>164</v>
      </c>
      <c r="C84" s="58" t="s">
        <v>170</v>
      </c>
      <c r="D84" s="58" t="s">
        <v>235</v>
      </c>
      <c r="E84" s="82">
        <v>0.88800000000000001</v>
      </c>
    </row>
    <row r="90" spans="1:5" ht="18" x14ac:dyDescent="0.3">
      <c r="A90" s="67" t="s">
        <v>0</v>
      </c>
      <c r="B90" s="68" t="s">
        <v>177</v>
      </c>
      <c r="C90" s="68" t="s">
        <v>174</v>
      </c>
      <c r="D90" s="68" t="s">
        <v>172</v>
      </c>
      <c r="E90" s="69" t="s">
        <v>178</v>
      </c>
    </row>
    <row r="91" spans="1:5" x14ac:dyDescent="0.3">
      <c r="A91" s="64" t="s">
        <v>270</v>
      </c>
      <c r="B91" s="59" t="s">
        <v>173</v>
      </c>
      <c r="C91" s="58" t="s">
        <v>152</v>
      </c>
      <c r="D91" s="58" t="s">
        <v>131</v>
      </c>
      <c r="E91" s="83">
        <v>1800</v>
      </c>
    </row>
    <row r="92" spans="1:5" ht="15.5" x14ac:dyDescent="0.35">
      <c r="A92" s="64" t="s">
        <v>270</v>
      </c>
      <c r="B92" s="59" t="s">
        <v>173</v>
      </c>
      <c r="C92" s="65" t="s">
        <v>156</v>
      </c>
      <c r="D92" s="58" t="s">
        <v>131</v>
      </c>
      <c r="E92" s="83">
        <v>3500</v>
      </c>
    </row>
    <row r="93" spans="1:5" x14ac:dyDescent="0.3">
      <c r="A93" s="64" t="s">
        <v>270</v>
      </c>
      <c r="B93" s="59" t="s">
        <v>155</v>
      </c>
      <c r="C93" s="58" t="s">
        <v>152</v>
      </c>
      <c r="D93" s="58" t="s">
        <v>131</v>
      </c>
      <c r="E93" s="83">
        <v>3600</v>
      </c>
    </row>
    <row r="94" spans="1:5" ht="15.5" x14ac:dyDescent="0.35">
      <c r="A94" s="64" t="s">
        <v>270</v>
      </c>
      <c r="B94" s="59" t="s">
        <v>155</v>
      </c>
      <c r="C94" s="65" t="s">
        <v>156</v>
      </c>
      <c r="D94" s="58" t="s">
        <v>131</v>
      </c>
      <c r="E94" s="83">
        <v>6500</v>
      </c>
    </row>
    <row r="95" spans="1:5" x14ac:dyDescent="0.3">
      <c r="A95" s="64" t="s">
        <v>270</v>
      </c>
      <c r="B95" s="59" t="s">
        <v>173</v>
      </c>
      <c r="C95" s="58" t="s">
        <v>152</v>
      </c>
      <c r="D95" s="58" t="s">
        <v>137</v>
      </c>
      <c r="E95" s="83">
        <v>3600</v>
      </c>
    </row>
    <row r="96" spans="1:5" ht="15.5" x14ac:dyDescent="0.35">
      <c r="A96" s="64" t="s">
        <v>270</v>
      </c>
      <c r="B96" s="59" t="s">
        <v>173</v>
      </c>
      <c r="C96" s="65" t="s">
        <v>156</v>
      </c>
      <c r="D96" s="58" t="s">
        <v>137</v>
      </c>
      <c r="E96" s="83">
        <v>7000</v>
      </c>
    </row>
    <row r="97" spans="1:5" x14ac:dyDescent="0.3">
      <c r="A97" s="64" t="s">
        <v>270</v>
      </c>
      <c r="B97" s="59" t="s">
        <v>155</v>
      </c>
      <c r="C97" s="58" t="s">
        <v>152</v>
      </c>
      <c r="D97" s="58" t="s">
        <v>137</v>
      </c>
      <c r="E97" s="83">
        <v>7200</v>
      </c>
    </row>
    <row r="98" spans="1:5" ht="15.5" x14ac:dyDescent="0.35">
      <c r="A98" s="64" t="s">
        <v>270</v>
      </c>
      <c r="B98" s="59" t="s">
        <v>155</v>
      </c>
      <c r="C98" s="65" t="s">
        <v>156</v>
      </c>
      <c r="D98" s="58" t="s">
        <v>137</v>
      </c>
      <c r="E98" s="83">
        <v>13000</v>
      </c>
    </row>
    <row r="99" spans="1:5" x14ac:dyDescent="0.3">
      <c r="A99" s="64" t="s">
        <v>272</v>
      </c>
      <c r="B99" s="59" t="s">
        <v>173</v>
      </c>
      <c r="C99" s="58" t="s">
        <v>152</v>
      </c>
      <c r="D99" s="58" t="s">
        <v>131</v>
      </c>
      <c r="E99" s="84">
        <v>2700</v>
      </c>
    </row>
    <row r="100" spans="1:5" ht="15.5" x14ac:dyDescent="0.35">
      <c r="A100" s="64" t="s">
        <v>272</v>
      </c>
      <c r="B100" s="59" t="s">
        <v>173</v>
      </c>
      <c r="C100" s="65" t="s">
        <v>156</v>
      </c>
      <c r="D100" s="58" t="s">
        <v>131</v>
      </c>
      <c r="E100" s="84">
        <v>6000</v>
      </c>
    </row>
    <row r="101" spans="1:5" x14ac:dyDescent="0.3">
      <c r="A101" s="64" t="s">
        <v>272</v>
      </c>
      <c r="B101" s="59" t="s">
        <v>155</v>
      </c>
      <c r="C101" s="58" t="s">
        <v>152</v>
      </c>
      <c r="D101" s="58" t="s">
        <v>131</v>
      </c>
      <c r="E101" s="84">
        <v>5400</v>
      </c>
    </row>
    <row r="102" spans="1:5" ht="15.5" x14ac:dyDescent="0.35">
      <c r="A102" s="64" t="s">
        <v>272</v>
      </c>
      <c r="B102" s="59" t="s">
        <v>155</v>
      </c>
      <c r="C102" s="65" t="s">
        <v>156</v>
      </c>
      <c r="D102" s="58" t="s">
        <v>131</v>
      </c>
      <c r="E102" s="84">
        <v>6000</v>
      </c>
    </row>
    <row r="103" spans="1:5" x14ac:dyDescent="0.3">
      <c r="A103" s="64" t="s">
        <v>272</v>
      </c>
      <c r="B103" s="59" t="s">
        <v>173</v>
      </c>
      <c r="C103" s="58" t="s">
        <v>152</v>
      </c>
      <c r="D103" s="58" t="s">
        <v>137</v>
      </c>
      <c r="E103" s="84">
        <v>5400</v>
      </c>
    </row>
    <row r="104" spans="1:5" ht="15.5" x14ac:dyDescent="0.35">
      <c r="A104" s="64" t="s">
        <v>272</v>
      </c>
      <c r="B104" s="59" t="s">
        <v>173</v>
      </c>
      <c r="C104" s="65" t="s">
        <v>156</v>
      </c>
      <c r="D104" s="58" t="s">
        <v>137</v>
      </c>
      <c r="E104" s="84">
        <v>12000</v>
      </c>
    </row>
    <row r="105" spans="1:5" x14ac:dyDescent="0.3">
      <c r="A105" s="64" t="s">
        <v>272</v>
      </c>
      <c r="B105" s="59" t="s">
        <v>155</v>
      </c>
      <c r="C105" s="58" t="s">
        <v>152</v>
      </c>
      <c r="D105" s="58" t="s">
        <v>137</v>
      </c>
      <c r="E105" s="84">
        <v>10800</v>
      </c>
    </row>
    <row r="106" spans="1:5" ht="15.5" x14ac:dyDescent="0.35">
      <c r="A106" s="64" t="s">
        <v>272</v>
      </c>
      <c r="B106" s="59" t="s">
        <v>155</v>
      </c>
      <c r="C106" s="65" t="s">
        <v>156</v>
      </c>
      <c r="D106" s="58" t="s">
        <v>137</v>
      </c>
      <c r="E106" s="84">
        <v>12000</v>
      </c>
    </row>
    <row r="107" spans="1:5" x14ac:dyDescent="0.3">
      <c r="A107" s="64" t="s">
        <v>271</v>
      </c>
      <c r="B107" s="59" t="s">
        <v>173</v>
      </c>
      <c r="C107" s="58" t="s">
        <v>152</v>
      </c>
      <c r="D107" s="58" t="s">
        <v>131</v>
      </c>
      <c r="E107" s="81">
        <v>750</v>
      </c>
    </row>
    <row r="108" spans="1:5" ht="15.5" x14ac:dyDescent="0.35">
      <c r="A108" s="64" t="s">
        <v>271</v>
      </c>
      <c r="B108" s="59" t="s">
        <v>173</v>
      </c>
      <c r="C108" s="65" t="s">
        <v>156</v>
      </c>
      <c r="D108" s="58" t="s">
        <v>131</v>
      </c>
      <c r="E108" s="81">
        <v>3000</v>
      </c>
    </row>
    <row r="109" spans="1:5" x14ac:dyDescent="0.3">
      <c r="A109" s="64" t="s">
        <v>271</v>
      </c>
      <c r="B109" s="59" t="s">
        <v>155</v>
      </c>
      <c r="C109" s="58" t="s">
        <v>152</v>
      </c>
      <c r="D109" s="58" t="s">
        <v>131</v>
      </c>
      <c r="E109" s="81">
        <v>1500</v>
      </c>
    </row>
    <row r="110" spans="1:5" ht="15.5" x14ac:dyDescent="0.35">
      <c r="A110" s="64" t="s">
        <v>271</v>
      </c>
      <c r="B110" s="59" t="s">
        <v>155</v>
      </c>
      <c r="C110" s="65" t="s">
        <v>156</v>
      </c>
      <c r="D110" s="58" t="s">
        <v>131</v>
      </c>
      <c r="E110" s="81">
        <v>6000</v>
      </c>
    </row>
    <row r="111" spans="1:5" x14ac:dyDescent="0.3">
      <c r="A111" s="64" t="s">
        <v>271</v>
      </c>
      <c r="B111" s="59" t="s">
        <v>173</v>
      </c>
      <c r="C111" s="58" t="s">
        <v>152</v>
      </c>
      <c r="D111" s="58" t="s">
        <v>137</v>
      </c>
      <c r="E111" s="81">
        <v>1500</v>
      </c>
    </row>
    <row r="112" spans="1:5" ht="15.5" x14ac:dyDescent="0.35">
      <c r="A112" s="64" t="s">
        <v>271</v>
      </c>
      <c r="B112" s="59" t="s">
        <v>173</v>
      </c>
      <c r="C112" s="65" t="s">
        <v>156</v>
      </c>
      <c r="D112" s="58" t="s">
        <v>137</v>
      </c>
      <c r="E112" s="81">
        <v>6000</v>
      </c>
    </row>
    <row r="113" spans="1:5" x14ac:dyDescent="0.3">
      <c r="A113" s="64" t="s">
        <v>271</v>
      </c>
      <c r="B113" s="59" t="s">
        <v>155</v>
      </c>
      <c r="C113" s="58" t="s">
        <v>152</v>
      </c>
      <c r="D113" s="58" t="s">
        <v>137</v>
      </c>
      <c r="E113" s="81">
        <v>3000</v>
      </c>
    </row>
    <row r="114" spans="1:5" ht="15.5" x14ac:dyDescent="0.35">
      <c r="A114" s="85" t="s">
        <v>271</v>
      </c>
      <c r="B114" s="86" t="s">
        <v>155</v>
      </c>
      <c r="C114" s="87" t="s">
        <v>156</v>
      </c>
      <c r="D114" s="88" t="s">
        <v>137</v>
      </c>
      <c r="E114" s="89">
        <v>12000</v>
      </c>
    </row>
  </sheetData>
  <autoFilter ref="A63:E84" xr:uid="{6FDBA02A-0EA7-4072-86C6-B1626B120893}"/>
  <pageMargins left="0.7" right="0.7" top="0.75" bottom="0.75" header="0.3" footer="0.3"/>
  <pageSetup orientation="portrait"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C2C86-F16C-459C-A1EE-F48F7252C605}">
  <sheetPr>
    <tabColor theme="8" tint="-0.249977111117893"/>
  </sheetPr>
  <dimension ref="A3:G18"/>
  <sheetViews>
    <sheetView workbookViewId="0">
      <selection activeCell="C18" sqref="C18:D18"/>
    </sheetView>
  </sheetViews>
  <sheetFormatPr defaultColWidth="9" defaultRowHeight="14" x14ac:dyDescent="0.3"/>
  <cols>
    <col min="1" max="1" width="21.33203125" bestFit="1" customWidth="1"/>
    <col min="2" max="2" width="17.6640625" bestFit="1" customWidth="1"/>
    <col min="3" max="3" width="21.5" bestFit="1" customWidth="1"/>
    <col min="4" max="4" width="17.6640625" bestFit="1" customWidth="1"/>
    <col min="5" max="5" width="21.5" bestFit="1" customWidth="1"/>
    <col min="6" max="6" width="17.6640625" bestFit="1" customWidth="1"/>
    <col min="7" max="7" width="21.5" bestFit="1" customWidth="1"/>
    <col min="8" max="8" width="10.08203125" bestFit="1" customWidth="1"/>
  </cols>
  <sheetData>
    <row r="3" spans="1:7" x14ac:dyDescent="0.3">
      <c r="A3" s="39" t="s">
        <v>151</v>
      </c>
      <c r="B3" s="39" t="s">
        <v>176</v>
      </c>
    </row>
    <row r="4" spans="1:7" x14ac:dyDescent="0.3">
      <c r="B4" t="s">
        <v>271</v>
      </c>
      <c r="D4" t="s">
        <v>270</v>
      </c>
      <c r="F4" t="s">
        <v>272</v>
      </c>
    </row>
    <row r="5" spans="1:7" x14ac:dyDescent="0.3">
      <c r="A5" s="39" t="s">
        <v>175</v>
      </c>
      <c r="B5" t="s">
        <v>173</v>
      </c>
      <c r="C5" t="s">
        <v>155</v>
      </c>
      <c r="D5" t="s">
        <v>173</v>
      </c>
      <c r="E5" t="s">
        <v>155</v>
      </c>
      <c r="F5" t="s">
        <v>173</v>
      </c>
      <c r="G5" t="s">
        <v>155</v>
      </c>
    </row>
    <row r="6" spans="1:7" x14ac:dyDescent="0.3">
      <c r="A6" s="40" t="s">
        <v>157</v>
      </c>
      <c r="B6" s="42" t="s">
        <v>226</v>
      </c>
      <c r="C6" s="42" t="s">
        <v>227</v>
      </c>
      <c r="D6" s="42" t="s">
        <v>226</v>
      </c>
      <c r="E6" s="42" t="s">
        <v>227</v>
      </c>
      <c r="F6" s="42" t="s">
        <v>228</v>
      </c>
      <c r="G6" s="42" t="s">
        <v>228</v>
      </c>
    </row>
    <row r="7" spans="1:7" x14ac:dyDescent="0.3">
      <c r="A7" s="40" t="s">
        <v>161</v>
      </c>
      <c r="B7" s="42" t="s">
        <v>229</v>
      </c>
      <c r="C7" s="42" t="s">
        <v>229</v>
      </c>
      <c r="D7" s="42" t="s">
        <v>140</v>
      </c>
      <c r="E7" s="42" t="s">
        <v>226</v>
      </c>
      <c r="F7" s="42" t="s">
        <v>140</v>
      </c>
      <c r="G7" s="42" t="s">
        <v>140</v>
      </c>
    </row>
    <row r="8" spans="1:7" x14ac:dyDescent="0.3">
      <c r="A8" s="40" t="s">
        <v>160</v>
      </c>
      <c r="B8" s="42" t="s">
        <v>225</v>
      </c>
      <c r="C8" s="42" t="s">
        <v>140</v>
      </c>
      <c r="D8" s="42" t="s">
        <v>140</v>
      </c>
      <c r="E8" s="42" t="s">
        <v>140</v>
      </c>
      <c r="F8" s="42" t="s">
        <v>140</v>
      </c>
      <c r="G8" s="42" t="s">
        <v>140</v>
      </c>
    </row>
    <row r="9" spans="1:7" x14ac:dyDescent="0.3">
      <c r="A9" s="40" t="s">
        <v>159</v>
      </c>
      <c r="B9" s="42" t="s">
        <v>224</v>
      </c>
      <c r="C9" s="42" t="s">
        <v>140</v>
      </c>
      <c r="D9" s="42" t="s">
        <v>140</v>
      </c>
      <c r="E9" s="42" t="s">
        <v>140</v>
      </c>
      <c r="F9" s="42" t="s">
        <v>140</v>
      </c>
      <c r="G9" s="42" t="s">
        <v>140</v>
      </c>
    </row>
    <row r="10" spans="1:7" x14ac:dyDescent="0.3">
      <c r="A10" s="40" t="s">
        <v>158</v>
      </c>
      <c r="B10" s="42" t="s">
        <v>223</v>
      </c>
      <c r="C10" s="42" t="s">
        <v>140</v>
      </c>
      <c r="D10" s="42" t="s">
        <v>223</v>
      </c>
      <c r="E10" s="42" t="s">
        <v>140</v>
      </c>
      <c r="F10" s="42" t="s">
        <v>223</v>
      </c>
      <c r="G10" s="42" t="s">
        <v>140</v>
      </c>
    </row>
    <row r="14" spans="1:7" x14ac:dyDescent="0.3">
      <c r="A14" s="39" t="s">
        <v>179</v>
      </c>
      <c r="B14" s="39" t="s">
        <v>176</v>
      </c>
    </row>
    <row r="15" spans="1:7" x14ac:dyDescent="0.3">
      <c r="B15" t="s">
        <v>138</v>
      </c>
      <c r="D15" t="s">
        <v>208</v>
      </c>
      <c r="F15" t="s">
        <v>209</v>
      </c>
    </row>
    <row r="16" spans="1:7" x14ac:dyDescent="0.3">
      <c r="A16" s="39" t="s">
        <v>175</v>
      </c>
      <c r="B16" t="s">
        <v>173</v>
      </c>
      <c r="C16" t="s">
        <v>155</v>
      </c>
      <c r="D16" t="s">
        <v>173</v>
      </c>
      <c r="E16" t="s">
        <v>155</v>
      </c>
      <c r="F16" t="s">
        <v>173</v>
      </c>
      <c r="G16" t="s">
        <v>155</v>
      </c>
    </row>
    <row r="17" spans="1:7" x14ac:dyDescent="0.3">
      <c r="A17" s="40" t="s">
        <v>152</v>
      </c>
      <c r="B17" s="52">
        <v>750</v>
      </c>
      <c r="C17" s="52">
        <v>1500</v>
      </c>
      <c r="D17" s="52">
        <v>1800</v>
      </c>
      <c r="E17" s="52">
        <v>3600</v>
      </c>
      <c r="F17" s="52">
        <v>2700</v>
      </c>
      <c r="G17" s="52">
        <v>5400</v>
      </c>
    </row>
    <row r="18" spans="1:7" x14ac:dyDescent="0.3">
      <c r="A18" s="40" t="s">
        <v>163</v>
      </c>
      <c r="B18" s="52">
        <v>3000</v>
      </c>
      <c r="C18" s="52">
        <v>6000</v>
      </c>
      <c r="D18" s="52">
        <v>3500</v>
      </c>
      <c r="E18" s="52">
        <v>6500</v>
      </c>
      <c r="F18" s="52">
        <v>6000</v>
      </c>
      <c r="G18" s="52">
        <v>6000</v>
      </c>
    </row>
  </sheetData>
  <pageMargins left="0.7" right="0.7" top="0.75" bottom="0.75" header="0.3" footer="0.3"/>
  <pageSetup orientation="portrait" r:id="rId3"/>
  <drawing r:id="rId4"/>
  <extLst>
    <ext xmlns:x14="http://schemas.microsoft.com/office/spreadsheetml/2009/9/main" uri="{A8765BA9-456A-4dab-B4F3-ACF838C121DE}">
      <x14:slicerList>
        <x14:slicer r:id="rId5"/>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34A39-5CA3-4CAE-ACBE-18A0FC7C7D7D}">
  <sheetPr>
    <tabColor theme="8" tint="-0.249977111117893"/>
  </sheetPr>
  <dimension ref="A1:A3"/>
  <sheetViews>
    <sheetView workbookViewId="0">
      <selection activeCell="C18" sqref="C18:D18"/>
    </sheetView>
  </sheetViews>
  <sheetFormatPr defaultColWidth="9" defaultRowHeight="14" x14ac:dyDescent="0.3"/>
  <cols>
    <col min="1" max="1" width="18.83203125" customWidth="1"/>
  </cols>
  <sheetData>
    <row r="1" spans="1:1" ht="18" x14ac:dyDescent="0.3">
      <c r="A1" s="90" t="s">
        <v>172</v>
      </c>
    </row>
    <row r="2" spans="1:1" x14ac:dyDescent="0.3">
      <c r="A2" s="91" t="s">
        <v>131</v>
      </c>
    </row>
    <row r="3" spans="1:1" x14ac:dyDescent="0.3">
      <c r="A3" s="92" t="s">
        <v>137</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088FB-2E70-4ED5-A13D-5EEEBD1328AD}">
  <sheetPr>
    <tabColor rgb="FFFFFF00"/>
  </sheetPr>
  <dimension ref="A1:G248"/>
  <sheetViews>
    <sheetView topLeftCell="A64" workbookViewId="0">
      <selection activeCell="C18" sqref="C18:D18"/>
    </sheetView>
  </sheetViews>
  <sheetFormatPr defaultColWidth="33.5" defaultRowHeight="14" x14ac:dyDescent="0.3"/>
  <cols>
    <col min="1" max="1" width="18.08203125" bestFit="1" customWidth="1"/>
    <col min="2" max="2" width="19.6640625" customWidth="1"/>
    <col min="3" max="3" width="34.58203125" bestFit="1" customWidth="1"/>
    <col min="4" max="4" width="30.6640625" bestFit="1" customWidth="1"/>
    <col min="5" max="5" width="27.83203125" customWidth="1"/>
    <col min="6" max="6" width="28.33203125" customWidth="1"/>
    <col min="7" max="7" width="21.33203125" bestFit="1" customWidth="1"/>
    <col min="8" max="8" width="18.1640625" bestFit="1" customWidth="1"/>
    <col min="9" max="10" width="12.58203125" bestFit="1" customWidth="1"/>
    <col min="11" max="11" width="10.08203125" bestFit="1" customWidth="1"/>
    <col min="12" max="12" width="14.33203125" bestFit="1" customWidth="1"/>
    <col min="13" max="13" width="10.08203125" bestFit="1" customWidth="1"/>
  </cols>
  <sheetData>
    <row r="1" spans="1:6" ht="18" x14ac:dyDescent="0.3">
      <c r="A1" s="93" t="s">
        <v>0</v>
      </c>
      <c r="B1" s="94" t="s">
        <v>147</v>
      </c>
      <c r="C1" s="94" t="s">
        <v>146</v>
      </c>
      <c r="D1" s="94" t="s">
        <v>221</v>
      </c>
      <c r="E1" s="69" t="s">
        <v>178</v>
      </c>
    </row>
    <row r="2" spans="1:6" x14ac:dyDescent="0.3">
      <c r="A2" s="95" t="s">
        <v>271</v>
      </c>
      <c r="B2" s="59" t="s">
        <v>131</v>
      </c>
      <c r="C2" s="58" t="s">
        <v>131</v>
      </c>
      <c r="D2" s="58" t="s">
        <v>135</v>
      </c>
      <c r="E2" s="83">
        <v>2292</v>
      </c>
      <c r="F2" s="52"/>
    </row>
    <row r="3" spans="1:6" x14ac:dyDescent="0.3">
      <c r="A3" s="95" t="s">
        <v>271</v>
      </c>
      <c r="B3" s="59" t="s">
        <v>132</v>
      </c>
      <c r="C3" s="58" t="s">
        <v>131</v>
      </c>
      <c r="D3" s="58" t="s">
        <v>135</v>
      </c>
      <c r="E3" s="83">
        <v>5547</v>
      </c>
      <c r="F3" s="52"/>
    </row>
    <row r="4" spans="1:6" x14ac:dyDescent="0.3">
      <c r="A4" s="95" t="s">
        <v>271</v>
      </c>
      <c r="B4" s="59" t="s">
        <v>133</v>
      </c>
      <c r="C4" s="58" t="s">
        <v>131</v>
      </c>
      <c r="D4" s="58" t="s">
        <v>135</v>
      </c>
      <c r="E4" s="83">
        <v>4651</v>
      </c>
      <c r="F4" s="52"/>
    </row>
    <row r="5" spans="1:6" x14ac:dyDescent="0.3">
      <c r="A5" s="95" t="s">
        <v>271</v>
      </c>
      <c r="B5" s="59" t="s">
        <v>134</v>
      </c>
      <c r="C5" s="58" t="s">
        <v>131</v>
      </c>
      <c r="D5" s="58" t="s">
        <v>135</v>
      </c>
      <c r="E5" s="83">
        <v>8389</v>
      </c>
      <c r="F5" s="52"/>
    </row>
    <row r="6" spans="1:6" x14ac:dyDescent="0.3">
      <c r="A6" s="95" t="s">
        <v>270</v>
      </c>
      <c r="B6" s="59" t="s">
        <v>131</v>
      </c>
      <c r="C6" s="58" t="s">
        <v>131</v>
      </c>
      <c r="D6" s="58" t="s">
        <v>135</v>
      </c>
      <c r="E6" s="83">
        <v>1109</v>
      </c>
      <c r="F6" s="52"/>
    </row>
    <row r="7" spans="1:6" x14ac:dyDescent="0.3">
      <c r="A7" s="95" t="s">
        <v>270</v>
      </c>
      <c r="B7" s="59" t="s">
        <v>132</v>
      </c>
      <c r="C7" s="58" t="s">
        <v>131</v>
      </c>
      <c r="D7" s="58" t="s">
        <v>135</v>
      </c>
      <c r="E7" s="83">
        <v>2998</v>
      </c>
      <c r="F7" s="52"/>
    </row>
    <row r="8" spans="1:6" x14ac:dyDescent="0.3">
      <c r="A8" s="95" t="s">
        <v>270</v>
      </c>
      <c r="B8" s="59" t="s">
        <v>133</v>
      </c>
      <c r="C8" s="58" t="s">
        <v>131</v>
      </c>
      <c r="D8" s="58" t="s">
        <v>135</v>
      </c>
      <c r="E8" s="83">
        <v>2407</v>
      </c>
      <c r="F8" s="52"/>
    </row>
    <row r="9" spans="1:6" x14ac:dyDescent="0.3">
      <c r="A9" s="95" t="s">
        <v>270</v>
      </c>
      <c r="B9" s="59" t="s">
        <v>134</v>
      </c>
      <c r="C9" s="58" t="s">
        <v>131</v>
      </c>
      <c r="D9" s="58" t="s">
        <v>135</v>
      </c>
      <c r="E9" s="83">
        <v>4620</v>
      </c>
      <c r="F9" s="52"/>
    </row>
    <row r="10" spans="1:6" x14ac:dyDescent="0.3">
      <c r="A10" s="95" t="s">
        <v>272</v>
      </c>
      <c r="B10" s="59" t="s">
        <v>131</v>
      </c>
      <c r="C10" s="58" t="s">
        <v>131</v>
      </c>
      <c r="D10" s="58" t="s">
        <v>135</v>
      </c>
      <c r="E10" s="83">
        <v>595</v>
      </c>
      <c r="F10" s="52"/>
    </row>
    <row r="11" spans="1:6" x14ac:dyDescent="0.3">
      <c r="A11" s="95" t="s">
        <v>272</v>
      </c>
      <c r="B11" s="59" t="s">
        <v>132</v>
      </c>
      <c r="C11" s="58" t="s">
        <v>131</v>
      </c>
      <c r="D11" s="58" t="s">
        <v>135</v>
      </c>
      <c r="E11" s="83">
        <v>1514</v>
      </c>
      <c r="F11" s="52"/>
    </row>
    <row r="12" spans="1:6" x14ac:dyDescent="0.3">
      <c r="A12" s="95" t="s">
        <v>272</v>
      </c>
      <c r="B12" s="59" t="s">
        <v>133</v>
      </c>
      <c r="C12" s="58" t="s">
        <v>131</v>
      </c>
      <c r="D12" s="58" t="s">
        <v>135</v>
      </c>
      <c r="E12" s="83">
        <v>1269</v>
      </c>
      <c r="F12" s="52"/>
    </row>
    <row r="13" spans="1:6" x14ac:dyDescent="0.3">
      <c r="A13" s="96" t="s">
        <v>272</v>
      </c>
      <c r="B13" s="86" t="s">
        <v>134</v>
      </c>
      <c r="C13" s="88" t="s">
        <v>131</v>
      </c>
      <c r="D13" s="88" t="s">
        <v>135</v>
      </c>
      <c r="E13" s="97">
        <v>2189</v>
      </c>
      <c r="F13" s="52"/>
    </row>
    <row r="20" spans="1:6" ht="18" x14ac:dyDescent="0.3">
      <c r="A20" s="67" t="s">
        <v>0</v>
      </c>
      <c r="B20" s="68" t="s">
        <v>177</v>
      </c>
      <c r="C20" s="68" t="s">
        <v>174</v>
      </c>
      <c r="D20" s="94" t="s">
        <v>147</v>
      </c>
      <c r="E20" s="69" t="s">
        <v>178</v>
      </c>
    </row>
    <row r="21" spans="1:6" x14ac:dyDescent="0.3">
      <c r="A21" s="64" t="s">
        <v>270</v>
      </c>
      <c r="B21" s="59" t="s">
        <v>173</v>
      </c>
      <c r="C21" s="58" t="s">
        <v>152</v>
      </c>
      <c r="D21" s="58" t="s">
        <v>131</v>
      </c>
      <c r="E21" s="83">
        <v>1800</v>
      </c>
      <c r="F21" s="52"/>
    </row>
    <row r="22" spans="1:6" ht="15.5" x14ac:dyDescent="0.35">
      <c r="A22" s="64" t="s">
        <v>270</v>
      </c>
      <c r="B22" s="59" t="s">
        <v>173</v>
      </c>
      <c r="C22" s="65" t="s">
        <v>156</v>
      </c>
      <c r="D22" s="58" t="s">
        <v>131</v>
      </c>
      <c r="E22" s="83">
        <v>3500</v>
      </c>
      <c r="F22" s="52"/>
    </row>
    <row r="23" spans="1:6" ht="28" x14ac:dyDescent="0.3">
      <c r="A23" s="64" t="s">
        <v>270</v>
      </c>
      <c r="B23" s="59" t="s">
        <v>155</v>
      </c>
      <c r="C23" s="58" t="s">
        <v>152</v>
      </c>
      <c r="D23" s="58" t="s">
        <v>131</v>
      </c>
      <c r="E23" s="83">
        <v>3600</v>
      </c>
      <c r="F23" s="52"/>
    </row>
    <row r="24" spans="1:6" ht="28.5" x14ac:dyDescent="0.35">
      <c r="A24" s="64" t="s">
        <v>270</v>
      </c>
      <c r="B24" s="59" t="s">
        <v>155</v>
      </c>
      <c r="C24" s="65" t="s">
        <v>156</v>
      </c>
      <c r="D24" s="58" t="s">
        <v>131</v>
      </c>
      <c r="E24" s="83">
        <v>6500</v>
      </c>
      <c r="F24" s="52"/>
    </row>
    <row r="25" spans="1:6" x14ac:dyDescent="0.3">
      <c r="A25" s="64" t="s">
        <v>272</v>
      </c>
      <c r="B25" s="59" t="s">
        <v>173</v>
      </c>
      <c r="C25" s="58" t="s">
        <v>152</v>
      </c>
      <c r="D25" s="58" t="s">
        <v>131</v>
      </c>
      <c r="E25" s="84">
        <v>2700</v>
      </c>
      <c r="F25" s="52"/>
    </row>
    <row r="26" spans="1:6" ht="15.5" x14ac:dyDescent="0.35">
      <c r="A26" s="64" t="s">
        <v>272</v>
      </c>
      <c r="B26" s="59" t="s">
        <v>173</v>
      </c>
      <c r="C26" s="65" t="s">
        <v>156</v>
      </c>
      <c r="D26" s="58" t="s">
        <v>131</v>
      </c>
      <c r="E26" s="84">
        <v>6000</v>
      </c>
      <c r="F26" s="52"/>
    </row>
    <row r="27" spans="1:6" ht="28" x14ac:dyDescent="0.3">
      <c r="A27" s="64" t="s">
        <v>272</v>
      </c>
      <c r="B27" s="59" t="s">
        <v>155</v>
      </c>
      <c r="C27" s="58" t="s">
        <v>152</v>
      </c>
      <c r="D27" s="58" t="s">
        <v>131</v>
      </c>
      <c r="E27" s="84">
        <v>5400</v>
      </c>
      <c r="F27" s="52"/>
    </row>
    <row r="28" spans="1:6" ht="28.5" x14ac:dyDescent="0.35">
      <c r="A28" s="64" t="s">
        <v>272</v>
      </c>
      <c r="B28" s="59" t="s">
        <v>155</v>
      </c>
      <c r="C28" s="65" t="s">
        <v>156</v>
      </c>
      <c r="D28" s="58" t="s">
        <v>131</v>
      </c>
      <c r="E28" s="84">
        <v>6000</v>
      </c>
      <c r="F28" s="52"/>
    </row>
    <row r="29" spans="1:6" x14ac:dyDescent="0.3">
      <c r="A29" s="64" t="s">
        <v>271</v>
      </c>
      <c r="B29" s="59" t="s">
        <v>173</v>
      </c>
      <c r="C29" s="58" t="s">
        <v>152</v>
      </c>
      <c r="D29" s="58" t="s">
        <v>131</v>
      </c>
      <c r="E29" s="81">
        <v>750</v>
      </c>
      <c r="F29" s="52"/>
    </row>
    <row r="30" spans="1:6" ht="15.5" x14ac:dyDescent="0.35">
      <c r="A30" s="64" t="s">
        <v>271</v>
      </c>
      <c r="B30" s="59" t="s">
        <v>173</v>
      </c>
      <c r="C30" s="65" t="s">
        <v>156</v>
      </c>
      <c r="D30" s="58" t="s">
        <v>131</v>
      </c>
      <c r="E30" s="81">
        <v>3000</v>
      </c>
      <c r="F30" s="52"/>
    </row>
    <row r="31" spans="1:6" ht="28" x14ac:dyDescent="0.3">
      <c r="A31" s="64" t="s">
        <v>271</v>
      </c>
      <c r="B31" s="59" t="s">
        <v>155</v>
      </c>
      <c r="C31" s="58" t="s">
        <v>152</v>
      </c>
      <c r="D31" s="58" t="s">
        <v>131</v>
      </c>
      <c r="E31" s="81">
        <v>1500</v>
      </c>
      <c r="F31" s="52"/>
    </row>
    <row r="32" spans="1:6" ht="28.5" x14ac:dyDescent="0.35">
      <c r="A32" s="64" t="s">
        <v>271</v>
      </c>
      <c r="B32" s="59" t="s">
        <v>155</v>
      </c>
      <c r="C32" s="65" t="s">
        <v>156</v>
      </c>
      <c r="D32" s="58" t="s">
        <v>131</v>
      </c>
      <c r="E32" s="81">
        <v>6000</v>
      </c>
      <c r="F32" s="52"/>
    </row>
    <row r="33" spans="1:6" x14ac:dyDescent="0.3">
      <c r="A33" s="64" t="s">
        <v>270</v>
      </c>
      <c r="B33" s="59" t="s">
        <v>173</v>
      </c>
      <c r="C33" s="58" t="s">
        <v>152</v>
      </c>
      <c r="D33" s="59" t="s">
        <v>132</v>
      </c>
      <c r="E33" s="83">
        <v>3600</v>
      </c>
      <c r="F33" s="52"/>
    </row>
    <row r="34" spans="1:6" ht="15.5" x14ac:dyDescent="0.35">
      <c r="A34" s="64" t="s">
        <v>270</v>
      </c>
      <c r="B34" s="59" t="s">
        <v>173</v>
      </c>
      <c r="C34" s="65" t="s">
        <v>156</v>
      </c>
      <c r="D34" s="59" t="s">
        <v>132</v>
      </c>
      <c r="E34" s="83">
        <v>7000</v>
      </c>
      <c r="F34" s="52"/>
    </row>
    <row r="35" spans="1:6" ht="28" x14ac:dyDescent="0.3">
      <c r="A35" s="64" t="s">
        <v>270</v>
      </c>
      <c r="B35" s="59" t="s">
        <v>155</v>
      </c>
      <c r="C35" s="58" t="s">
        <v>152</v>
      </c>
      <c r="D35" s="59" t="s">
        <v>132</v>
      </c>
      <c r="E35" s="83">
        <v>7200</v>
      </c>
      <c r="F35" s="52"/>
    </row>
    <row r="36" spans="1:6" ht="28.5" x14ac:dyDescent="0.35">
      <c r="A36" s="64" t="s">
        <v>270</v>
      </c>
      <c r="B36" s="59" t="s">
        <v>155</v>
      </c>
      <c r="C36" s="65" t="s">
        <v>156</v>
      </c>
      <c r="D36" s="59" t="s">
        <v>132</v>
      </c>
      <c r="E36" s="83">
        <v>13000</v>
      </c>
      <c r="F36" s="52"/>
    </row>
    <row r="37" spans="1:6" x14ac:dyDescent="0.3">
      <c r="A37" s="64" t="s">
        <v>272</v>
      </c>
      <c r="B37" s="59" t="s">
        <v>173</v>
      </c>
      <c r="C37" s="58" t="s">
        <v>152</v>
      </c>
      <c r="D37" s="59" t="s">
        <v>132</v>
      </c>
      <c r="E37" s="84">
        <v>5400</v>
      </c>
    </row>
    <row r="38" spans="1:6" ht="15.5" x14ac:dyDescent="0.35">
      <c r="A38" s="64" t="s">
        <v>272</v>
      </c>
      <c r="B38" s="59" t="s">
        <v>173</v>
      </c>
      <c r="C38" s="65" t="s">
        <v>156</v>
      </c>
      <c r="D38" s="59" t="s">
        <v>132</v>
      </c>
      <c r="E38" s="84">
        <v>12000</v>
      </c>
    </row>
    <row r="39" spans="1:6" ht="28" x14ac:dyDescent="0.3">
      <c r="A39" s="64" t="s">
        <v>272</v>
      </c>
      <c r="B39" s="59" t="s">
        <v>155</v>
      </c>
      <c r="C39" s="58" t="s">
        <v>152</v>
      </c>
      <c r="D39" s="59" t="s">
        <v>132</v>
      </c>
      <c r="E39" s="84">
        <v>10800</v>
      </c>
    </row>
    <row r="40" spans="1:6" ht="28.5" x14ac:dyDescent="0.35">
      <c r="A40" s="64" t="s">
        <v>272</v>
      </c>
      <c r="B40" s="59" t="s">
        <v>155</v>
      </c>
      <c r="C40" s="65" t="s">
        <v>156</v>
      </c>
      <c r="D40" s="59" t="s">
        <v>132</v>
      </c>
      <c r="E40" s="84">
        <v>12000</v>
      </c>
    </row>
    <row r="41" spans="1:6" x14ac:dyDescent="0.3">
      <c r="A41" s="64" t="s">
        <v>271</v>
      </c>
      <c r="B41" s="59" t="s">
        <v>173</v>
      </c>
      <c r="C41" s="58" t="s">
        <v>152</v>
      </c>
      <c r="D41" s="59" t="s">
        <v>132</v>
      </c>
      <c r="E41" s="81">
        <v>1500</v>
      </c>
    </row>
    <row r="42" spans="1:6" ht="15.5" x14ac:dyDescent="0.35">
      <c r="A42" s="64" t="s">
        <v>271</v>
      </c>
      <c r="B42" s="59" t="s">
        <v>173</v>
      </c>
      <c r="C42" s="65" t="s">
        <v>156</v>
      </c>
      <c r="D42" s="59" t="s">
        <v>132</v>
      </c>
      <c r="E42" s="81">
        <v>6000</v>
      </c>
    </row>
    <row r="43" spans="1:6" ht="28" x14ac:dyDescent="0.3">
      <c r="A43" s="64" t="s">
        <v>271</v>
      </c>
      <c r="B43" s="59" t="s">
        <v>155</v>
      </c>
      <c r="C43" s="58" t="s">
        <v>152</v>
      </c>
      <c r="D43" s="59" t="s">
        <v>132</v>
      </c>
      <c r="E43" s="81">
        <v>3000</v>
      </c>
    </row>
    <row r="44" spans="1:6" ht="28.5" x14ac:dyDescent="0.35">
      <c r="A44" s="85" t="s">
        <v>271</v>
      </c>
      <c r="B44" s="86" t="s">
        <v>155</v>
      </c>
      <c r="C44" s="87" t="s">
        <v>156</v>
      </c>
      <c r="D44" s="59" t="s">
        <v>132</v>
      </c>
      <c r="E44" s="89">
        <v>12000</v>
      </c>
    </row>
    <row r="45" spans="1:6" ht="15.5" x14ac:dyDescent="0.35">
      <c r="A45" s="64" t="s">
        <v>270</v>
      </c>
      <c r="B45" s="59" t="s">
        <v>173</v>
      </c>
      <c r="C45" s="65" t="s">
        <v>152</v>
      </c>
      <c r="D45" s="59" t="s">
        <v>133</v>
      </c>
      <c r="E45" s="81">
        <v>3600</v>
      </c>
    </row>
    <row r="46" spans="1:6" ht="15.5" x14ac:dyDescent="0.35">
      <c r="A46" s="64" t="s">
        <v>270</v>
      </c>
      <c r="B46" s="59" t="s">
        <v>173</v>
      </c>
      <c r="C46" s="65" t="s">
        <v>236</v>
      </c>
      <c r="D46" s="59" t="s">
        <v>133</v>
      </c>
      <c r="E46" s="81">
        <v>7000</v>
      </c>
    </row>
    <row r="47" spans="1:6" ht="28.5" x14ac:dyDescent="0.35">
      <c r="A47" s="64" t="s">
        <v>270</v>
      </c>
      <c r="B47" s="59" t="s">
        <v>155</v>
      </c>
      <c r="C47" s="65" t="s">
        <v>152</v>
      </c>
      <c r="D47" s="59" t="s">
        <v>133</v>
      </c>
      <c r="E47" s="81">
        <v>7200</v>
      </c>
    </row>
    <row r="48" spans="1:6" ht="28.5" x14ac:dyDescent="0.35">
      <c r="A48" s="64" t="s">
        <v>270</v>
      </c>
      <c r="B48" s="59" t="s">
        <v>155</v>
      </c>
      <c r="C48" s="65" t="s">
        <v>236</v>
      </c>
      <c r="D48" s="59" t="s">
        <v>133</v>
      </c>
      <c r="E48" s="81">
        <v>13000</v>
      </c>
    </row>
    <row r="49" spans="1:5" ht="15.5" x14ac:dyDescent="0.35">
      <c r="A49" s="64" t="s">
        <v>272</v>
      </c>
      <c r="B49" s="59" t="s">
        <v>173</v>
      </c>
      <c r="C49" s="65" t="s">
        <v>152</v>
      </c>
      <c r="D49" s="59" t="s">
        <v>133</v>
      </c>
      <c r="E49" s="81">
        <v>5400</v>
      </c>
    </row>
    <row r="50" spans="1:5" ht="15.5" x14ac:dyDescent="0.35">
      <c r="A50" s="64" t="s">
        <v>272</v>
      </c>
      <c r="B50" s="59" t="s">
        <v>173</v>
      </c>
      <c r="C50" s="65" t="s">
        <v>236</v>
      </c>
      <c r="D50" s="59" t="s">
        <v>133</v>
      </c>
      <c r="E50" s="81">
        <v>12000</v>
      </c>
    </row>
    <row r="51" spans="1:5" ht="28.5" x14ac:dyDescent="0.35">
      <c r="A51" s="64" t="s">
        <v>272</v>
      </c>
      <c r="B51" s="59" t="s">
        <v>155</v>
      </c>
      <c r="C51" s="65" t="s">
        <v>152</v>
      </c>
      <c r="D51" s="59" t="s">
        <v>133</v>
      </c>
      <c r="E51" s="81">
        <v>10800</v>
      </c>
    </row>
    <row r="52" spans="1:5" ht="28.5" x14ac:dyDescent="0.35">
      <c r="A52" s="64" t="s">
        <v>272</v>
      </c>
      <c r="B52" s="59" t="s">
        <v>155</v>
      </c>
      <c r="C52" s="65" t="s">
        <v>236</v>
      </c>
      <c r="D52" s="59" t="s">
        <v>133</v>
      </c>
      <c r="E52" s="81">
        <v>12000</v>
      </c>
    </row>
    <row r="53" spans="1:5" ht="15.5" x14ac:dyDescent="0.35">
      <c r="A53" s="64" t="s">
        <v>271</v>
      </c>
      <c r="B53" s="59" t="s">
        <v>173</v>
      </c>
      <c r="C53" s="65" t="s">
        <v>152</v>
      </c>
      <c r="D53" s="59" t="s">
        <v>133</v>
      </c>
      <c r="E53" s="81">
        <v>1500</v>
      </c>
    </row>
    <row r="54" spans="1:5" ht="15.5" x14ac:dyDescent="0.35">
      <c r="A54" s="64" t="s">
        <v>271</v>
      </c>
      <c r="B54" s="59" t="s">
        <v>173</v>
      </c>
      <c r="C54" s="65" t="s">
        <v>236</v>
      </c>
      <c r="D54" s="59" t="s">
        <v>133</v>
      </c>
      <c r="E54" s="81">
        <v>6000</v>
      </c>
    </row>
    <row r="55" spans="1:5" ht="28.5" x14ac:dyDescent="0.35">
      <c r="A55" s="64" t="s">
        <v>271</v>
      </c>
      <c r="B55" s="59" t="s">
        <v>155</v>
      </c>
      <c r="C55" s="65" t="s">
        <v>152</v>
      </c>
      <c r="D55" s="59" t="s">
        <v>133</v>
      </c>
      <c r="E55" s="81">
        <v>3000</v>
      </c>
    </row>
    <row r="56" spans="1:5" ht="28.5" x14ac:dyDescent="0.35">
      <c r="A56" s="85" t="s">
        <v>271</v>
      </c>
      <c r="B56" s="86" t="s">
        <v>155</v>
      </c>
      <c r="C56" s="87" t="s">
        <v>236</v>
      </c>
      <c r="D56" s="59" t="s">
        <v>133</v>
      </c>
      <c r="E56" s="89">
        <v>12000</v>
      </c>
    </row>
    <row r="57" spans="1:5" ht="15.5" x14ac:dyDescent="0.35">
      <c r="A57" s="64" t="s">
        <v>270</v>
      </c>
      <c r="B57" s="59" t="s">
        <v>173</v>
      </c>
      <c r="C57" s="65" t="s">
        <v>152</v>
      </c>
      <c r="D57" s="59" t="s">
        <v>134</v>
      </c>
      <c r="E57" s="81">
        <v>3600</v>
      </c>
    </row>
    <row r="58" spans="1:5" ht="15.5" x14ac:dyDescent="0.35">
      <c r="A58" s="64" t="s">
        <v>270</v>
      </c>
      <c r="B58" s="59" t="s">
        <v>173</v>
      </c>
      <c r="C58" s="65" t="s">
        <v>236</v>
      </c>
      <c r="D58" s="59" t="s">
        <v>134</v>
      </c>
      <c r="E58" s="81">
        <v>7000</v>
      </c>
    </row>
    <row r="59" spans="1:5" ht="28.5" x14ac:dyDescent="0.35">
      <c r="A59" s="64" t="s">
        <v>270</v>
      </c>
      <c r="B59" s="59" t="s">
        <v>155</v>
      </c>
      <c r="C59" s="65" t="s">
        <v>152</v>
      </c>
      <c r="D59" s="59" t="s">
        <v>134</v>
      </c>
      <c r="E59" s="81">
        <v>7200</v>
      </c>
    </row>
    <row r="60" spans="1:5" ht="28.5" x14ac:dyDescent="0.35">
      <c r="A60" s="64" t="s">
        <v>270</v>
      </c>
      <c r="B60" s="59" t="s">
        <v>155</v>
      </c>
      <c r="C60" s="65" t="s">
        <v>236</v>
      </c>
      <c r="D60" s="59" t="s">
        <v>134</v>
      </c>
      <c r="E60" s="81">
        <v>13000</v>
      </c>
    </row>
    <row r="61" spans="1:5" ht="15.5" x14ac:dyDescent="0.35">
      <c r="A61" s="64" t="s">
        <v>272</v>
      </c>
      <c r="B61" s="59" t="s">
        <v>173</v>
      </c>
      <c r="C61" s="65" t="s">
        <v>152</v>
      </c>
      <c r="D61" s="59" t="s">
        <v>134</v>
      </c>
      <c r="E61" s="81">
        <v>5400</v>
      </c>
    </row>
    <row r="62" spans="1:5" ht="15.5" x14ac:dyDescent="0.35">
      <c r="A62" s="64" t="s">
        <v>272</v>
      </c>
      <c r="B62" s="59" t="s">
        <v>173</v>
      </c>
      <c r="C62" s="65" t="s">
        <v>236</v>
      </c>
      <c r="D62" s="59" t="s">
        <v>134</v>
      </c>
      <c r="E62" s="81">
        <v>12000</v>
      </c>
    </row>
    <row r="63" spans="1:5" ht="28.5" x14ac:dyDescent="0.35">
      <c r="A63" s="64" t="s">
        <v>272</v>
      </c>
      <c r="B63" s="59" t="s">
        <v>155</v>
      </c>
      <c r="C63" s="65" t="s">
        <v>152</v>
      </c>
      <c r="D63" s="59" t="s">
        <v>134</v>
      </c>
      <c r="E63" s="81">
        <v>10800</v>
      </c>
    </row>
    <row r="64" spans="1:5" ht="28.5" x14ac:dyDescent="0.35">
      <c r="A64" s="64" t="s">
        <v>272</v>
      </c>
      <c r="B64" s="59" t="s">
        <v>155</v>
      </c>
      <c r="C64" s="65" t="s">
        <v>236</v>
      </c>
      <c r="D64" s="59" t="s">
        <v>134</v>
      </c>
      <c r="E64" s="81">
        <v>12000</v>
      </c>
    </row>
    <row r="65" spans="1:7" ht="15.5" x14ac:dyDescent="0.35">
      <c r="A65" s="64" t="s">
        <v>271</v>
      </c>
      <c r="B65" s="59" t="s">
        <v>173</v>
      </c>
      <c r="C65" s="65" t="s">
        <v>152</v>
      </c>
      <c r="D65" s="59" t="s">
        <v>134</v>
      </c>
      <c r="E65" s="81">
        <v>1500</v>
      </c>
    </row>
    <row r="66" spans="1:7" ht="15.5" x14ac:dyDescent="0.35">
      <c r="A66" s="64" t="s">
        <v>271</v>
      </c>
      <c r="B66" s="59" t="s">
        <v>173</v>
      </c>
      <c r="C66" s="65" t="s">
        <v>236</v>
      </c>
      <c r="D66" s="59" t="s">
        <v>134</v>
      </c>
      <c r="E66" s="81">
        <v>6000</v>
      </c>
    </row>
    <row r="67" spans="1:7" ht="28.5" x14ac:dyDescent="0.35">
      <c r="A67" s="64" t="s">
        <v>271</v>
      </c>
      <c r="B67" s="59" t="s">
        <v>155</v>
      </c>
      <c r="C67" s="65" t="s">
        <v>152</v>
      </c>
      <c r="D67" s="59" t="s">
        <v>134</v>
      </c>
      <c r="E67" s="81">
        <v>3000</v>
      </c>
    </row>
    <row r="68" spans="1:7" ht="28.5" x14ac:dyDescent="0.35">
      <c r="A68" s="85" t="s">
        <v>271</v>
      </c>
      <c r="B68" s="86" t="s">
        <v>155</v>
      </c>
      <c r="C68" s="87" t="s">
        <v>236</v>
      </c>
      <c r="D68" s="59" t="s">
        <v>134</v>
      </c>
      <c r="E68" s="89">
        <v>12000</v>
      </c>
    </row>
    <row r="69" spans="1:7" ht="15.5" x14ac:dyDescent="0.35">
      <c r="B69" s="11"/>
      <c r="C69" s="98"/>
      <c r="E69" s="99"/>
    </row>
    <row r="70" spans="1:7" ht="15.5" x14ac:dyDescent="0.35">
      <c r="B70" s="11"/>
      <c r="C70" s="98"/>
      <c r="E70" s="99"/>
    </row>
    <row r="71" spans="1:7" ht="15.5" x14ac:dyDescent="0.35">
      <c r="B71" s="11"/>
      <c r="C71" s="98"/>
      <c r="E71" s="99"/>
    </row>
    <row r="72" spans="1:7" ht="15.5" x14ac:dyDescent="0.35">
      <c r="B72" s="11"/>
      <c r="C72" s="98"/>
      <c r="E72" s="99"/>
    </row>
    <row r="73" spans="1:7" ht="18" x14ac:dyDescent="0.3">
      <c r="A73" s="100" t="s">
        <v>0</v>
      </c>
      <c r="B73" s="101" t="s">
        <v>177</v>
      </c>
      <c r="C73" s="101" t="s">
        <v>174</v>
      </c>
      <c r="D73" s="101" t="s">
        <v>238</v>
      </c>
      <c r="E73" s="102" t="s">
        <v>178</v>
      </c>
      <c r="G73" s="103" t="s">
        <v>174</v>
      </c>
    </row>
    <row r="74" spans="1:7" x14ac:dyDescent="0.3">
      <c r="A74" s="64" t="s">
        <v>271</v>
      </c>
      <c r="B74" s="59" t="s">
        <v>164</v>
      </c>
      <c r="C74" s="58" t="s">
        <v>170</v>
      </c>
      <c r="D74" s="58" t="s">
        <v>275</v>
      </c>
      <c r="E74" s="104">
        <v>0.88800000000000001</v>
      </c>
      <c r="G74" s="57" t="s">
        <v>170</v>
      </c>
    </row>
    <row r="75" spans="1:7" x14ac:dyDescent="0.3">
      <c r="A75" s="64" t="s">
        <v>271</v>
      </c>
      <c r="B75" s="59" t="s">
        <v>164</v>
      </c>
      <c r="C75" s="58" t="s">
        <v>168</v>
      </c>
      <c r="D75" s="58" t="s">
        <v>276</v>
      </c>
      <c r="E75" s="105">
        <v>65</v>
      </c>
      <c r="G75" s="57" t="s">
        <v>168</v>
      </c>
    </row>
    <row r="76" spans="1:7" x14ac:dyDescent="0.3">
      <c r="A76" s="64" t="s">
        <v>271</v>
      </c>
      <c r="B76" s="59" t="s">
        <v>164</v>
      </c>
      <c r="C76" s="58" t="s">
        <v>169</v>
      </c>
      <c r="D76" s="58" t="s">
        <v>277</v>
      </c>
      <c r="E76" s="105">
        <v>110</v>
      </c>
      <c r="G76" s="58" t="s">
        <v>169</v>
      </c>
    </row>
    <row r="77" spans="1:7" x14ac:dyDescent="0.3">
      <c r="A77" s="64" t="s">
        <v>271</v>
      </c>
      <c r="B77" s="59" t="s">
        <v>164</v>
      </c>
      <c r="C77" s="58" t="s">
        <v>167</v>
      </c>
      <c r="D77" s="58" t="s">
        <v>278</v>
      </c>
      <c r="E77" s="105">
        <v>20</v>
      </c>
      <c r="G77" s="58" t="s">
        <v>167</v>
      </c>
    </row>
    <row r="78" spans="1:7" x14ac:dyDescent="0.3">
      <c r="A78" s="64" t="s">
        <v>271</v>
      </c>
      <c r="B78" s="59" t="s">
        <v>164</v>
      </c>
      <c r="C78" s="58" t="s">
        <v>165</v>
      </c>
      <c r="D78" s="58" t="s">
        <v>279</v>
      </c>
      <c r="E78" s="105">
        <v>30</v>
      </c>
      <c r="G78" s="58" t="s">
        <v>165</v>
      </c>
    </row>
    <row r="79" spans="1:7" x14ac:dyDescent="0.3">
      <c r="A79" s="64" t="s">
        <v>271</v>
      </c>
      <c r="B79" s="59" t="s">
        <v>164</v>
      </c>
      <c r="C79" s="58" t="s">
        <v>166</v>
      </c>
      <c r="D79" s="58" t="s">
        <v>280</v>
      </c>
      <c r="E79" s="105">
        <v>50</v>
      </c>
      <c r="G79" s="57" t="s">
        <v>166</v>
      </c>
    </row>
    <row r="80" spans="1:7" x14ac:dyDescent="0.3">
      <c r="A80" s="64" t="s">
        <v>271</v>
      </c>
      <c r="B80" s="59" t="s">
        <v>164</v>
      </c>
      <c r="C80" s="58" t="s">
        <v>171</v>
      </c>
      <c r="D80" s="58" t="s">
        <v>281</v>
      </c>
      <c r="E80" s="105">
        <v>10</v>
      </c>
      <c r="G80" s="57" t="s">
        <v>171</v>
      </c>
    </row>
    <row r="81" spans="1:5" x14ac:dyDescent="0.3">
      <c r="A81" s="64" t="s">
        <v>270</v>
      </c>
      <c r="B81" s="59" t="s">
        <v>164</v>
      </c>
      <c r="C81" s="58" t="s">
        <v>170</v>
      </c>
      <c r="D81" s="58" t="s">
        <v>282</v>
      </c>
      <c r="E81" s="104">
        <v>0.80600000000000005</v>
      </c>
    </row>
    <row r="82" spans="1:5" x14ac:dyDescent="0.3">
      <c r="A82" s="64" t="s">
        <v>270</v>
      </c>
      <c r="B82" s="59" t="s">
        <v>164</v>
      </c>
      <c r="C82" s="58" t="s">
        <v>168</v>
      </c>
      <c r="D82" s="58" t="s">
        <v>283</v>
      </c>
      <c r="E82" s="106">
        <v>0.2</v>
      </c>
    </row>
    <row r="83" spans="1:5" x14ac:dyDescent="0.3">
      <c r="A83" s="64" t="s">
        <v>270</v>
      </c>
      <c r="B83" s="59" t="s">
        <v>164</v>
      </c>
      <c r="C83" s="58" t="s">
        <v>169</v>
      </c>
      <c r="D83" s="58" t="s">
        <v>284</v>
      </c>
      <c r="E83" s="106">
        <v>0.2</v>
      </c>
    </row>
    <row r="84" spans="1:5" x14ac:dyDescent="0.3">
      <c r="A84" s="64" t="s">
        <v>270</v>
      </c>
      <c r="B84" s="59" t="s">
        <v>164</v>
      </c>
      <c r="C84" s="58" t="s">
        <v>167</v>
      </c>
      <c r="D84" s="58" t="s">
        <v>285</v>
      </c>
      <c r="E84" s="106">
        <v>0.2</v>
      </c>
    </row>
    <row r="85" spans="1:5" x14ac:dyDescent="0.3">
      <c r="A85" s="64" t="s">
        <v>270</v>
      </c>
      <c r="B85" s="59" t="s">
        <v>164</v>
      </c>
      <c r="C85" s="58" t="s">
        <v>165</v>
      </c>
      <c r="D85" s="58" t="s">
        <v>286</v>
      </c>
      <c r="E85" s="106">
        <v>0.2</v>
      </c>
    </row>
    <row r="86" spans="1:5" x14ac:dyDescent="0.3">
      <c r="A86" s="64" t="s">
        <v>270</v>
      </c>
      <c r="B86" s="59" t="s">
        <v>164</v>
      </c>
      <c r="C86" s="58" t="s">
        <v>166</v>
      </c>
      <c r="D86" s="58" t="s">
        <v>287</v>
      </c>
      <c r="E86" s="106">
        <v>0.2</v>
      </c>
    </row>
    <row r="87" spans="1:5" x14ac:dyDescent="0.3">
      <c r="A87" s="64" t="s">
        <v>270</v>
      </c>
      <c r="B87" s="59" t="s">
        <v>164</v>
      </c>
      <c r="C87" s="58" t="s">
        <v>171</v>
      </c>
      <c r="D87" s="58" t="s">
        <v>288</v>
      </c>
      <c r="E87" s="106">
        <v>0.2</v>
      </c>
    </row>
    <row r="88" spans="1:5" x14ac:dyDescent="0.3">
      <c r="A88" s="64" t="s">
        <v>272</v>
      </c>
      <c r="B88" s="59" t="s">
        <v>164</v>
      </c>
      <c r="C88" s="58" t="s">
        <v>170</v>
      </c>
      <c r="D88" s="58" t="s">
        <v>289</v>
      </c>
      <c r="E88" s="104">
        <v>0.80300000000000005</v>
      </c>
    </row>
    <row r="89" spans="1:5" x14ac:dyDescent="0.3">
      <c r="A89" s="64" t="s">
        <v>272</v>
      </c>
      <c r="B89" s="59" t="s">
        <v>164</v>
      </c>
      <c r="C89" s="58" t="s">
        <v>168</v>
      </c>
      <c r="D89" s="58" t="s">
        <v>290</v>
      </c>
      <c r="E89" s="106">
        <v>0.2</v>
      </c>
    </row>
    <row r="90" spans="1:5" x14ac:dyDescent="0.3">
      <c r="A90" s="58" t="s">
        <v>272</v>
      </c>
      <c r="B90" s="59" t="s">
        <v>164</v>
      </c>
      <c r="C90" s="58" t="s">
        <v>169</v>
      </c>
      <c r="D90" s="58" t="s">
        <v>291</v>
      </c>
      <c r="E90" s="107">
        <v>0.3</v>
      </c>
    </row>
    <row r="91" spans="1:5" x14ac:dyDescent="0.3">
      <c r="A91" s="58" t="s">
        <v>272</v>
      </c>
      <c r="B91" s="59" t="s">
        <v>164</v>
      </c>
      <c r="C91" s="58" t="s">
        <v>167</v>
      </c>
      <c r="D91" s="58" t="s">
        <v>292</v>
      </c>
      <c r="E91" s="107">
        <v>0.1</v>
      </c>
    </row>
    <row r="92" spans="1:5" x14ac:dyDescent="0.3">
      <c r="A92" s="58" t="s">
        <v>272</v>
      </c>
      <c r="B92" s="59" t="s">
        <v>164</v>
      </c>
      <c r="C92" s="58" t="s">
        <v>165</v>
      </c>
      <c r="D92" s="58" t="s">
        <v>293</v>
      </c>
      <c r="E92" s="107">
        <v>0.2</v>
      </c>
    </row>
    <row r="93" spans="1:5" x14ac:dyDescent="0.3">
      <c r="A93" s="58" t="s">
        <v>272</v>
      </c>
      <c r="B93" s="59" t="s">
        <v>164</v>
      </c>
      <c r="C93" s="58" t="s">
        <v>166</v>
      </c>
      <c r="D93" s="58" t="s">
        <v>294</v>
      </c>
      <c r="E93" s="107">
        <v>0.3</v>
      </c>
    </row>
    <row r="94" spans="1:5" x14ac:dyDescent="0.3">
      <c r="A94" s="58" t="s">
        <v>272</v>
      </c>
      <c r="B94" s="59" t="s">
        <v>164</v>
      </c>
      <c r="C94" s="58" t="s">
        <v>171</v>
      </c>
      <c r="D94" s="58" t="s">
        <v>295</v>
      </c>
      <c r="E94" s="107">
        <v>0.1</v>
      </c>
    </row>
    <row r="100" spans="1:6" ht="54" x14ac:dyDescent="0.3">
      <c r="A100" s="93" t="s">
        <v>0</v>
      </c>
      <c r="B100" s="94" t="s">
        <v>12</v>
      </c>
      <c r="C100" s="94" t="s">
        <v>13</v>
      </c>
      <c r="D100" s="94" t="s">
        <v>177</v>
      </c>
      <c r="E100" s="94" t="s">
        <v>183</v>
      </c>
      <c r="F100" s="94" t="s">
        <v>190</v>
      </c>
    </row>
    <row r="101" spans="1:6" ht="28" x14ac:dyDescent="0.3">
      <c r="A101" s="64" t="s">
        <v>271</v>
      </c>
      <c r="B101" s="58" t="s">
        <v>159</v>
      </c>
      <c r="C101" s="58" t="s">
        <v>21</v>
      </c>
      <c r="D101" s="108" t="s">
        <v>182</v>
      </c>
      <c r="E101" s="109">
        <v>25</v>
      </c>
      <c r="F101" s="110" t="s">
        <v>184</v>
      </c>
    </row>
    <row r="102" spans="1:6" ht="28" x14ac:dyDescent="0.3">
      <c r="A102" s="64" t="s">
        <v>271</v>
      </c>
      <c r="B102" s="58" t="s">
        <v>159</v>
      </c>
      <c r="C102" s="58" t="s">
        <v>181</v>
      </c>
      <c r="D102" s="59" t="s">
        <v>182</v>
      </c>
      <c r="E102" s="111">
        <v>25</v>
      </c>
      <c r="F102" s="112" t="s">
        <v>184</v>
      </c>
    </row>
    <row r="103" spans="1:6" ht="70" x14ac:dyDescent="0.3">
      <c r="A103" s="64" t="s">
        <v>271</v>
      </c>
      <c r="B103" s="58" t="s">
        <v>159</v>
      </c>
      <c r="C103" s="58" t="s">
        <v>187</v>
      </c>
      <c r="D103" s="59" t="s">
        <v>182</v>
      </c>
      <c r="E103" s="111">
        <v>0</v>
      </c>
      <c r="F103" s="112" t="s">
        <v>186</v>
      </c>
    </row>
    <row r="104" spans="1:6" ht="28" x14ac:dyDescent="0.3">
      <c r="A104" s="64" t="s">
        <v>271</v>
      </c>
      <c r="B104" s="58" t="s">
        <v>159</v>
      </c>
      <c r="C104" s="58" t="s">
        <v>21</v>
      </c>
      <c r="D104" s="59" t="s">
        <v>185</v>
      </c>
      <c r="E104" s="61">
        <v>0.4</v>
      </c>
      <c r="F104" s="112" t="s">
        <v>188</v>
      </c>
    </row>
    <row r="105" spans="1:6" ht="28" x14ac:dyDescent="0.3">
      <c r="A105" s="64" t="s">
        <v>271</v>
      </c>
      <c r="B105" s="58" t="s">
        <v>159</v>
      </c>
      <c r="C105" s="58" t="s">
        <v>181</v>
      </c>
      <c r="D105" s="59" t="s">
        <v>185</v>
      </c>
      <c r="E105" s="61">
        <v>0.4</v>
      </c>
      <c r="F105" s="112" t="s">
        <v>188</v>
      </c>
    </row>
    <row r="106" spans="1:6" ht="70" x14ac:dyDescent="0.3">
      <c r="A106" s="64" t="s">
        <v>271</v>
      </c>
      <c r="B106" s="58" t="s">
        <v>159</v>
      </c>
      <c r="C106" s="58" t="s">
        <v>187</v>
      </c>
      <c r="D106" s="59" t="s">
        <v>185</v>
      </c>
      <c r="E106" s="111">
        <v>0</v>
      </c>
      <c r="F106" s="112" t="s">
        <v>186</v>
      </c>
    </row>
    <row r="107" spans="1:6" ht="28" x14ac:dyDescent="0.3">
      <c r="A107" s="64" t="s">
        <v>271</v>
      </c>
      <c r="B107" s="59" t="s">
        <v>191</v>
      </c>
      <c r="C107" s="58" t="s">
        <v>189</v>
      </c>
      <c r="D107" s="59" t="s">
        <v>182</v>
      </c>
      <c r="E107" s="61">
        <v>0.2</v>
      </c>
      <c r="F107" s="112" t="s">
        <v>157</v>
      </c>
    </row>
    <row r="108" spans="1:6" ht="28" x14ac:dyDescent="0.3">
      <c r="A108" s="64" t="s">
        <v>271</v>
      </c>
      <c r="B108" s="59" t="s">
        <v>191</v>
      </c>
      <c r="C108" s="58" t="s">
        <v>34</v>
      </c>
      <c r="D108" s="59" t="s">
        <v>182</v>
      </c>
      <c r="E108" s="61">
        <v>0.2</v>
      </c>
      <c r="F108" s="112" t="s">
        <v>157</v>
      </c>
    </row>
    <row r="109" spans="1:6" ht="28" x14ac:dyDescent="0.3">
      <c r="A109" s="64" t="s">
        <v>271</v>
      </c>
      <c r="B109" s="59" t="s">
        <v>191</v>
      </c>
      <c r="C109" s="58" t="s">
        <v>189</v>
      </c>
      <c r="D109" s="59" t="s">
        <v>185</v>
      </c>
      <c r="E109" s="61">
        <v>0.4</v>
      </c>
      <c r="F109" s="112" t="s">
        <v>157</v>
      </c>
    </row>
    <row r="110" spans="1:6" ht="28" x14ac:dyDescent="0.3">
      <c r="A110" s="64" t="s">
        <v>271</v>
      </c>
      <c r="B110" s="59" t="s">
        <v>191</v>
      </c>
      <c r="C110" s="58" t="s">
        <v>34</v>
      </c>
      <c r="D110" s="59" t="s">
        <v>185</v>
      </c>
      <c r="E110" s="61">
        <v>0.4</v>
      </c>
      <c r="F110" s="112" t="s">
        <v>157</v>
      </c>
    </row>
    <row r="111" spans="1:6" ht="56" x14ac:dyDescent="0.3">
      <c r="A111" s="64" t="s">
        <v>271</v>
      </c>
      <c r="B111" s="59" t="s">
        <v>192</v>
      </c>
      <c r="C111" s="59" t="s">
        <v>47</v>
      </c>
      <c r="D111" s="59" t="s">
        <v>182</v>
      </c>
      <c r="E111" s="111">
        <v>40</v>
      </c>
      <c r="F111" s="112" t="s">
        <v>193</v>
      </c>
    </row>
    <row r="112" spans="1:6" ht="28" x14ac:dyDescent="0.3">
      <c r="A112" s="64" t="s">
        <v>271</v>
      </c>
      <c r="B112" s="59" t="s">
        <v>192</v>
      </c>
      <c r="C112" s="59" t="s">
        <v>47</v>
      </c>
      <c r="D112" s="59" t="s">
        <v>182</v>
      </c>
      <c r="E112" s="61">
        <v>0.2</v>
      </c>
      <c r="F112" s="112" t="s">
        <v>157</v>
      </c>
    </row>
    <row r="113" spans="1:6" ht="28" x14ac:dyDescent="0.3">
      <c r="A113" s="64" t="s">
        <v>271</v>
      </c>
      <c r="B113" s="59" t="s">
        <v>192</v>
      </c>
      <c r="C113" s="59" t="s">
        <v>47</v>
      </c>
      <c r="D113" s="59" t="s">
        <v>185</v>
      </c>
      <c r="E113" s="61">
        <v>0.4</v>
      </c>
      <c r="F113" s="112" t="s">
        <v>157</v>
      </c>
    </row>
    <row r="114" spans="1:6" ht="28" x14ac:dyDescent="0.3">
      <c r="A114" s="64" t="s">
        <v>271</v>
      </c>
      <c r="B114" s="59" t="s">
        <v>192</v>
      </c>
      <c r="C114" s="59" t="s">
        <v>47</v>
      </c>
      <c r="D114" s="59" t="s">
        <v>185</v>
      </c>
      <c r="E114" s="61">
        <v>0.4</v>
      </c>
      <c r="F114" s="112" t="s">
        <v>157</v>
      </c>
    </row>
    <row r="115" spans="1:6" ht="28" x14ac:dyDescent="0.3">
      <c r="A115" s="64" t="s">
        <v>271</v>
      </c>
      <c r="B115" s="58" t="s">
        <v>161</v>
      </c>
      <c r="C115" s="59" t="s">
        <v>52</v>
      </c>
      <c r="D115" s="59" t="s">
        <v>182</v>
      </c>
      <c r="E115" s="111">
        <v>150</v>
      </c>
      <c r="F115" s="112" t="s">
        <v>195</v>
      </c>
    </row>
    <row r="116" spans="1:6" ht="28" x14ac:dyDescent="0.3">
      <c r="A116" s="64" t="s">
        <v>271</v>
      </c>
      <c r="B116" s="58" t="s">
        <v>161</v>
      </c>
      <c r="C116" s="59" t="s">
        <v>194</v>
      </c>
      <c r="D116" s="59" t="s">
        <v>182</v>
      </c>
      <c r="E116" s="61">
        <v>0.2</v>
      </c>
      <c r="F116" s="112" t="s">
        <v>157</v>
      </c>
    </row>
    <row r="117" spans="1:6" ht="28" x14ac:dyDescent="0.3">
      <c r="A117" s="64" t="s">
        <v>271</v>
      </c>
      <c r="B117" s="58" t="s">
        <v>161</v>
      </c>
      <c r="C117" s="59" t="s">
        <v>57</v>
      </c>
      <c r="D117" s="59" t="s">
        <v>182</v>
      </c>
      <c r="E117" s="61">
        <v>0.2</v>
      </c>
      <c r="F117" s="112" t="s">
        <v>157</v>
      </c>
    </row>
    <row r="118" spans="1:6" ht="28" x14ac:dyDescent="0.3">
      <c r="A118" s="64" t="s">
        <v>271</v>
      </c>
      <c r="B118" s="58" t="s">
        <v>161</v>
      </c>
      <c r="C118" s="59" t="s">
        <v>52</v>
      </c>
      <c r="D118" s="59" t="s">
        <v>185</v>
      </c>
      <c r="E118" s="111">
        <v>150</v>
      </c>
      <c r="F118" s="112" t="s">
        <v>195</v>
      </c>
    </row>
    <row r="119" spans="1:6" ht="28.5" x14ac:dyDescent="0.35">
      <c r="A119" s="64" t="s">
        <v>271</v>
      </c>
      <c r="B119" s="58" t="s">
        <v>161</v>
      </c>
      <c r="C119" s="59" t="s">
        <v>56</v>
      </c>
      <c r="D119" s="59" t="s">
        <v>185</v>
      </c>
      <c r="E119" s="61">
        <v>0.2</v>
      </c>
      <c r="F119" s="112" t="s">
        <v>157</v>
      </c>
    </row>
    <row r="120" spans="1:6" ht="28" x14ac:dyDescent="0.3">
      <c r="A120" s="64" t="s">
        <v>271</v>
      </c>
      <c r="B120" s="58" t="s">
        <v>161</v>
      </c>
      <c r="C120" s="59" t="s">
        <v>57</v>
      </c>
      <c r="D120" s="59" t="s">
        <v>185</v>
      </c>
      <c r="E120" s="61">
        <v>0.4</v>
      </c>
      <c r="F120" s="112" t="s">
        <v>157</v>
      </c>
    </row>
    <row r="121" spans="1:6" ht="28" x14ac:dyDescent="0.3">
      <c r="A121" s="64" t="s">
        <v>271</v>
      </c>
      <c r="B121" s="58" t="s">
        <v>160</v>
      </c>
      <c r="C121" s="59" t="s">
        <v>59</v>
      </c>
      <c r="D121" s="59" t="s">
        <v>182</v>
      </c>
      <c r="E121" s="61">
        <v>0.2</v>
      </c>
      <c r="F121" s="112" t="s">
        <v>157</v>
      </c>
    </row>
    <row r="122" spans="1:6" ht="28" x14ac:dyDescent="0.3">
      <c r="A122" s="64" t="s">
        <v>271</v>
      </c>
      <c r="B122" s="58" t="s">
        <v>160</v>
      </c>
      <c r="C122" s="59" t="s">
        <v>50</v>
      </c>
      <c r="D122" s="59" t="s">
        <v>182</v>
      </c>
      <c r="E122" s="61">
        <v>0.2</v>
      </c>
      <c r="F122" s="112" t="s">
        <v>157</v>
      </c>
    </row>
    <row r="123" spans="1:6" ht="28" x14ac:dyDescent="0.3">
      <c r="A123" s="64" t="s">
        <v>271</v>
      </c>
      <c r="B123" s="58" t="s">
        <v>160</v>
      </c>
      <c r="C123" s="59" t="s">
        <v>59</v>
      </c>
      <c r="D123" s="59" t="s">
        <v>185</v>
      </c>
      <c r="E123" s="61">
        <v>0.4</v>
      </c>
      <c r="F123" s="112" t="s">
        <v>157</v>
      </c>
    </row>
    <row r="124" spans="1:6" ht="28" x14ac:dyDescent="0.3">
      <c r="A124" s="64" t="s">
        <v>271</v>
      </c>
      <c r="B124" s="58" t="s">
        <v>160</v>
      </c>
      <c r="C124" s="59" t="s">
        <v>50</v>
      </c>
      <c r="D124" s="59" t="s">
        <v>185</v>
      </c>
      <c r="E124" s="61">
        <v>0.4</v>
      </c>
      <c r="F124" s="112" t="s">
        <v>157</v>
      </c>
    </row>
    <row r="125" spans="1:6" ht="42" x14ac:dyDescent="0.3">
      <c r="A125" s="64" t="s">
        <v>271</v>
      </c>
      <c r="B125" s="59" t="s">
        <v>196</v>
      </c>
      <c r="C125" s="59" t="s">
        <v>197</v>
      </c>
      <c r="D125" s="59" t="s">
        <v>182</v>
      </c>
      <c r="E125" s="111">
        <v>25</v>
      </c>
      <c r="F125" s="112" t="s">
        <v>198</v>
      </c>
    </row>
    <row r="126" spans="1:6" ht="28" x14ac:dyDescent="0.3">
      <c r="A126" s="64" t="s">
        <v>271</v>
      </c>
      <c r="B126" s="59" t="s">
        <v>196</v>
      </c>
      <c r="C126" s="59" t="s">
        <v>199</v>
      </c>
      <c r="D126" s="59" t="s">
        <v>182</v>
      </c>
      <c r="E126" s="66">
        <v>0.2</v>
      </c>
      <c r="F126" s="112" t="s">
        <v>157</v>
      </c>
    </row>
    <row r="127" spans="1:6" ht="28" x14ac:dyDescent="0.3">
      <c r="A127" s="64" t="s">
        <v>271</v>
      </c>
      <c r="B127" s="59" t="s">
        <v>196</v>
      </c>
      <c r="C127" s="58" t="s">
        <v>64</v>
      </c>
      <c r="D127" s="59" t="s">
        <v>182</v>
      </c>
      <c r="E127" s="66">
        <v>0.2</v>
      </c>
      <c r="F127" s="112" t="s">
        <v>157</v>
      </c>
    </row>
    <row r="128" spans="1:6" ht="28" x14ac:dyDescent="0.3">
      <c r="A128" s="64" t="s">
        <v>271</v>
      </c>
      <c r="B128" s="59" t="s">
        <v>196</v>
      </c>
      <c r="C128" s="59" t="s">
        <v>197</v>
      </c>
      <c r="D128" s="59" t="s">
        <v>185</v>
      </c>
      <c r="E128" s="66">
        <v>0.4</v>
      </c>
      <c r="F128" s="112" t="s">
        <v>200</v>
      </c>
    </row>
    <row r="129" spans="1:6" ht="28" x14ac:dyDescent="0.3">
      <c r="A129" s="64" t="s">
        <v>271</v>
      </c>
      <c r="B129" s="59" t="s">
        <v>196</v>
      </c>
      <c r="C129" s="59" t="s">
        <v>199</v>
      </c>
      <c r="D129" s="59" t="s">
        <v>185</v>
      </c>
      <c r="E129" s="66">
        <v>0.4</v>
      </c>
      <c r="F129" s="112" t="s">
        <v>157</v>
      </c>
    </row>
    <row r="130" spans="1:6" ht="28" x14ac:dyDescent="0.3">
      <c r="A130" s="64" t="s">
        <v>271</v>
      </c>
      <c r="B130" s="59" t="s">
        <v>196</v>
      </c>
      <c r="C130" s="58" t="s">
        <v>64</v>
      </c>
      <c r="D130" s="59" t="s">
        <v>185</v>
      </c>
      <c r="E130" s="66">
        <v>0.4</v>
      </c>
      <c r="F130" s="112" t="s">
        <v>157</v>
      </c>
    </row>
    <row r="131" spans="1:6" ht="56" x14ac:dyDescent="0.3">
      <c r="A131" s="64" t="s">
        <v>271</v>
      </c>
      <c r="B131" s="59" t="s">
        <v>201</v>
      </c>
      <c r="C131" s="113" t="s">
        <v>67</v>
      </c>
      <c r="D131" s="59" t="s">
        <v>182</v>
      </c>
      <c r="E131" s="66">
        <v>0.2</v>
      </c>
      <c r="F131" s="112" t="s">
        <v>202</v>
      </c>
    </row>
    <row r="132" spans="1:6" ht="56" x14ac:dyDescent="0.3">
      <c r="A132" s="64" t="s">
        <v>271</v>
      </c>
      <c r="B132" s="59" t="s">
        <v>201</v>
      </c>
      <c r="C132" s="113" t="s">
        <v>70</v>
      </c>
      <c r="D132" s="59" t="s">
        <v>182</v>
      </c>
      <c r="E132" s="66">
        <v>0.2</v>
      </c>
      <c r="F132" s="112" t="s">
        <v>202</v>
      </c>
    </row>
    <row r="133" spans="1:6" ht="56" x14ac:dyDescent="0.3">
      <c r="A133" s="64" t="s">
        <v>271</v>
      </c>
      <c r="B133" s="59" t="s">
        <v>201</v>
      </c>
      <c r="C133" s="113" t="s">
        <v>73</v>
      </c>
      <c r="D133" s="59" t="s">
        <v>182</v>
      </c>
      <c r="E133" s="66">
        <v>0.2</v>
      </c>
      <c r="F133" s="112" t="s">
        <v>202</v>
      </c>
    </row>
    <row r="134" spans="1:6" ht="56" x14ac:dyDescent="0.3">
      <c r="A134" s="64" t="s">
        <v>271</v>
      </c>
      <c r="B134" s="59" t="s">
        <v>201</v>
      </c>
      <c r="C134" s="113" t="s">
        <v>67</v>
      </c>
      <c r="D134" s="59" t="s">
        <v>185</v>
      </c>
      <c r="E134" s="66">
        <v>0.4</v>
      </c>
      <c r="F134" s="112" t="s">
        <v>202</v>
      </c>
    </row>
    <row r="135" spans="1:6" ht="56" x14ac:dyDescent="0.3">
      <c r="A135" s="64" t="s">
        <v>271</v>
      </c>
      <c r="B135" s="59" t="s">
        <v>201</v>
      </c>
      <c r="C135" s="113" t="s">
        <v>70</v>
      </c>
      <c r="D135" s="59" t="s">
        <v>185</v>
      </c>
      <c r="E135" s="66">
        <v>0.4</v>
      </c>
      <c r="F135" s="112" t="s">
        <v>202</v>
      </c>
    </row>
    <row r="136" spans="1:6" ht="56" x14ac:dyDescent="0.3">
      <c r="A136" s="64" t="s">
        <v>271</v>
      </c>
      <c r="B136" s="59" t="s">
        <v>201</v>
      </c>
      <c r="C136" s="113" t="s">
        <v>73</v>
      </c>
      <c r="D136" s="59" t="s">
        <v>185</v>
      </c>
      <c r="E136" s="66">
        <v>0.4</v>
      </c>
      <c r="F136" s="112" t="s">
        <v>202</v>
      </c>
    </row>
    <row r="137" spans="1:6" ht="28" x14ac:dyDescent="0.3">
      <c r="A137" s="64" t="s">
        <v>271</v>
      </c>
      <c r="B137" s="59" t="s">
        <v>203</v>
      </c>
      <c r="C137" s="59" t="s">
        <v>75</v>
      </c>
      <c r="D137" s="59" t="s">
        <v>182</v>
      </c>
      <c r="E137" s="61">
        <v>0.2</v>
      </c>
      <c r="F137" s="112" t="s">
        <v>157</v>
      </c>
    </row>
    <row r="138" spans="1:6" ht="28" x14ac:dyDescent="0.3">
      <c r="A138" s="64" t="s">
        <v>271</v>
      </c>
      <c r="B138" s="59" t="s">
        <v>203</v>
      </c>
      <c r="C138" s="59" t="s">
        <v>76</v>
      </c>
      <c r="D138" s="59" t="s">
        <v>182</v>
      </c>
      <c r="E138" s="61">
        <v>0.2</v>
      </c>
      <c r="F138" s="112" t="s">
        <v>204</v>
      </c>
    </row>
    <row r="139" spans="1:6" ht="28" x14ac:dyDescent="0.3">
      <c r="A139" s="64" t="s">
        <v>271</v>
      </c>
      <c r="B139" s="59" t="s">
        <v>203</v>
      </c>
      <c r="C139" s="59" t="s">
        <v>78</v>
      </c>
      <c r="D139" s="59" t="s">
        <v>182</v>
      </c>
      <c r="E139" s="61">
        <v>0.2</v>
      </c>
      <c r="F139" s="112" t="s">
        <v>204</v>
      </c>
    </row>
    <row r="140" spans="1:6" ht="28" x14ac:dyDescent="0.3">
      <c r="A140" s="64" t="s">
        <v>271</v>
      </c>
      <c r="B140" s="59" t="s">
        <v>203</v>
      </c>
      <c r="C140" s="59" t="s">
        <v>79</v>
      </c>
      <c r="D140" s="59" t="s">
        <v>182</v>
      </c>
      <c r="E140" s="61">
        <v>0.2</v>
      </c>
      <c r="F140" s="112" t="s">
        <v>205</v>
      </c>
    </row>
    <row r="141" spans="1:6" ht="28" x14ac:dyDescent="0.3">
      <c r="A141" s="64" t="s">
        <v>271</v>
      </c>
      <c r="B141" s="59" t="s">
        <v>203</v>
      </c>
      <c r="C141" s="59" t="s">
        <v>81</v>
      </c>
      <c r="D141" s="59" t="s">
        <v>182</v>
      </c>
      <c r="E141" s="61">
        <v>0.2</v>
      </c>
      <c r="F141" s="112" t="s">
        <v>206</v>
      </c>
    </row>
    <row r="142" spans="1:6" ht="28" x14ac:dyDescent="0.3">
      <c r="A142" s="64" t="s">
        <v>271</v>
      </c>
      <c r="B142" s="59" t="s">
        <v>203</v>
      </c>
      <c r="C142" s="59" t="s">
        <v>83</v>
      </c>
      <c r="D142" s="59" t="s">
        <v>182</v>
      </c>
      <c r="E142" s="61">
        <v>0.2</v>
      </c>
      <c r="F142" s="112" t="s">
        <v>157</v>
      </c>
    </row>
    <row r="143" spans="1:6" ht="28" x14ac:dyDescent="0.3">
      <c r="A143" s="64" t="s">
        <v>271</v>
      </c>
      <c r="B143" s="59" t="s">
        <v>203</v>
      </c>
      <c r="C143" s="59" t="s">
        <v>75</v>
      </c>
      <c r="D143" s="59" t="s">
        <v>185</v>
      </c>
      <c r="E143" s="61">
        <v>0.4</v>
      </c>
      <c r="F143" s="112" t="s">
        <v>157</v>
      </c>
    </row>
    <row r="144" spans="1:6" ht="28" x14ac:dyDescent="0.3">
      <c r="A144" s="64" t="s">
        <v>271</v>
      </c>
      <c r="B144" s="59" t="s">
        <v>203</v>
      </c>
      <c r="C144" s="59" t="s">
        <v>76</v>
      </c>
      <c r="D144" s="59" t="s">
        <v>185</v>
      </c>
      <c r="E144" s="61">
        <v>0.4</v>
      </c>
      <c r="F144" s="112" t="s">
        <v>204</v>
      </c>
    </row>
    <row r="145" spans="1:6" ht="28" x14ac:dyDescent="0.3">
      <c r="A145" s="64" t="s">
        <v>271</v>
      </c>
      <c r="B145" s="59" t="s">
        <v>203</v>
      </c>
      <c r="C145" s="59" t="s">
        <v>78</v>
      </c>
      <c r="D145" s="59" t="s">
        <v>185</v>
      </c>
      <c r="E145" s="61">
        <v>0.4</v>
      </c>
      <c r="F145" s="112" t="s">
        <v>204</v>
      </c>
    </row>
    <row r="146" spans="1:6" ht="28" x14ac:dyDescent="0.3">
      <c r="A146" s="64" t="s">
        <v>271</v>
      </c>
      <c r="B146" s="59" t="s">
        <v>203</v>
      </c>
      <c r="C146" s="59" t="s">
        <v>79</v>
      </c>
      <c r="D146" s="59" t="s">
        <v>185</v>
      </c>
      <c r="E146" s="61">
        <v>0.4</v>
      </c>
      <c r="F146" s="112" t="s">
        <v>205</v>
      </c>
    </row>
    <row r="147" spans="1:6" ht="28" x14ac:dyDescent="0.3">
      <c r="A147" s="64" t="s">
        <v>271</v>
      </c>
      <c r="B147" s="59" t="s">
        <v>203</v>
      </c>
      <c r="C147" s="59" t="s">
        <v>81</v>
      </c>
      <c r="D147" s="59" t="s">
        <v>185</v>
      </c>
      <c r="E147" s="61">
        <v>0.2</v>
      </c>
      <c r="F147" s="112" t="s">
        <v>206</v>
      </c>
    </row>
    <row r="148" spans="1:6" ht="28" x14ac:dyDescent="0.3">
      <c r="A148" s="64" t="s">
        <v>271</v>
      </c>
      <c r="B148" s="59" t="s">
        <v>203</v>
      </c>
      <c r="C148" s="59" t="s">
        <v>83</v>
      </c>
      <c r="D148" s="59" t="s">
        <v>185</v>
      </c>
      <c r="E148" s="61">
        <v>0.4</v>
      </c>
      <c r="F148" s="112" t="s">
        <v>157</v>
      </c>
    </row>
    <row r="149" spans="1:6" ht="28" x14ac:dyDescent="0.3">
      <c r="A149" s="64" t="s">
        <v>271</v>
      </c>
      <c r="B149" s="59" t="s">
        <v>207</v>
      </c>
      <c r="C149" s="59" t="s">
        <v>85</v>
      </c>
      <c r="D149" s="59" t="s">
        <v>182</v>
      </c>
      <c r="E149" s="111">
        <v>0</v>
      </c>
      <c r="F149" s="112" t="s">
        <v>86</v>
      </c>
    </row>
    <row r="150" spans="1:6" ht="28" x14ac:dyDescent="0.3">
      <c r="A150" s="64" t="s">
        <v>271</v>
      </c>
      <c r="B150" s="59" t="s">
        <v>207</v>
      </c>
      <c r="C150" s="59" t="s">
        <v>85</v>
      </c>
      <c r="D150" s="59" t="s">
        <v>185</v>
      </c>
      <c r="E150" s="111">
        <v>0</v>
      </c>
      <c r="F150" s="112" t="s">
        <v>86</v>
      </c>
    </row>
    <row r="151" spans="1:6" ht="28" x14ac:dyDescent="0.3">
      <c r="A151" s="64" t="s">
        <v>272</v>
      </c>
      <c r="B151" s="58" t="s">
        <v>159</v>
      </c>
      <c r="C151" s="58" t="s">
        <v>21</v>
      </c>
      <c r="D151" s="59" t="s">
        <v>182</v>
      </c>
      <c r="E151" s="66">
        <v>0</v>
      </c>
      <c r="F151" s="112" t="s">
        <v>157</v>
      </c>
    </row>
    <row r="152" spans="1:6" ht="28" x14ac:dyDescent="0.3">
      <c r="A152" s="64" t="s">
        <v>272</v>
      </c>
      <c r="B152" s="58" t="s">
        <v>159</v>
      </c>
      <c r="C152" s="58" t="s">
        <v>181</v>
      </c>
      <c r="D152" s="59" t="s">
        <v>182</v>
      </c>
      <c r="E152" s="66">
        <v>0</v>
      </c>
      <c r="F152" s="112" t="s">
        <v>157</v>
      </c>
    </row>
    <row r="153" spans="1:6" ht="70" x14ac:dyDescent="0.3">
      <c r="A153" s="64" t="s">
        <v>272</v>
      </c>
      <c r="B153" s="58" t="s">
        <v>159</v>
      </c>
      <c r="C153" s="58" t="s">
        <v>187</v>
      </c>
      <c r="D153" s="59" t="s">
        <v>182</v>
      </c>
      <c r="E153" s="111">
        <v>0</v>
      </c>
      <c r="F153" s="112" t="s">
        <v>186</v>
      </c>
    </row>
    <row r="154" spans="1:6" ht="28" x14ac:dyDescent="0.3">
      <c r="A154" s="64" t="s">
        <v>272</v>
      </c>
      <c r="B154" s="58" t="s">
        <v>159</v>
      </c>
      <c r="C154" s="58" t="s">
        <v>21</v>
      </c>
      <c r="D154" s="59" t="s">
        <v>185</v>
      </c>
      <c r="E154" s="66">
        <v>0</v>
      </c>
      <c r="F154" s="112" t="s">
        <v>157</v>
      </c>
    </row>
    <row r="155" spans="1:6" ht="28" x14ac:dyDescent="0.3">
      <c r="A155" s="64" t="s">
        <v>272</v>
      </c>
      <c r="B155" s="58" t="s">
        <v>159</v>
      </c>
      <c r="C155" s="58" t="s">
        <v>181</v>
      </c>
      <c r="D155" s="59" t="s">
        <v>185</v>
      </c>
      <c r="E155" s="66">
        <v>0</v>
      </c>
      <c r="F155" s="112" t="s">
        <v>157</v>
      </c>
    </row>
    <row r="156" spans="1:6" ht="70" x14ac:dyDescent="0.3">
      <c r="A156" s="64" t="s">
        <v>272</v>
      </c>
      <c r="B156" s="58" t="s">
        <v>159</v>
      </c>
      <c r="C156" s="58" t="s">
        <v>187</v>
      </c>
      <c r="D156" s="59" t="s">
        <v>185</v>
      </c>
      <c r="E156" s="111">
        <v>0</v>
      </c>
      <c r="F156" s="112" t="s">
        <v>186</v>
      </c>
    </row>
    <row r="157" spans="1:6" ht="28" x14ac:dyDescent="0.3">
      <c r="A157" s="64" t="s">
        <v>272</v>
      </c>
      <c r="B157" s="59" t="s">
        <v>191</v>
      </c>
      <c r="C157" s="58" t="s">
        <v>189</v>
      </c>
      <c r="D157" s="59" t="s">
        <v>182</v>
      </c>
      <c r="E157" s="66">
        <v>0</v>
      </c>
      <c r="F157" s="112" t="s">
        <v>157</v>
      </c>
    </row>
    <row r="158" spans="1:6" ht="28" x14ac:dyDescent="0.3">
      <c r="A158" s="64" t="s">
        <v>272</v>
      </c>
      <c r="B158" s="59" t="s">
        <v>191</v>
      </c>
      <c r="C158" s="58" t="s">
        <v>34</v>
      </c>
      <c r="D158" s="59" t="s">
        <v>182</v>
      </c>
      <c r="E158" s="66">
        <v>0</v>
      </c>
      <c r="F158" s="112" t="s">
        <v>157</v>
      </c>
    </row>
    <row r="159" spans="1:6" ht="28" x14ac:dyDescent="0.3">
      <c r="A159" s="64" t="s">
        <v>272</v>
      </c>
      <c r="B159" s="59" t="s">
        <v>191</v>
      </c>
      <c r="C159" s="58" t="s">
        <v>189</v>
      </c>
      <c r="D159" s="59" t="s">
        <v>185</v>
      </c>
      <c r="E159" s="66">
        <v>0</v>
      </c>
      <c r="F159" s="112" t="s">
        <v>157</v>
      </c>
    </row>
    <row r="160" spans="1:6" ht="28" x14ac:dyDescent="0.3">
      <c r="A160" s="64" t="s">
        <v>272</v>
      </c>
      <c r="B160" s="59" t="s">
        <v>191</v>
      </c>
      <c r="C160" s="58" t="s">
        <v>34</v>
      </c>
      <c r="D160" s="59" t="s">
        <v>185</v>
      </c>
      <c r="E160" s="66">
        <v>0</v>
      </c>
      <c r="F160" s="112" t="s">
        <v>157</v>
      </c>
    </row>
    <row r="161" spans="1:6" ht="28" x14ac:dyDescent="0.3">
      <c r="A161" s="64" t="s">
        <v>272</v>
      </c>
      <c r="B161" s="59" t="s">
        <v>192</v>
      </c>
      <c r="C161" s="59" t="s">
        <v>47</v>
      </c>
      <c r="D161" s="59" t="s">
        <v>182</v>
      </c>
      <c r="E161" s="66">
        <v>0</v>
      </c>
      <c r="F161" s="112" t="s">
        <v>157</v>
      </c>
    </row>
    <row r="162" spans="1:6" ht="28" x14ac:dyDescent="0.3">
      <c r="A162" s="64" t="s">
        <v>272</v>
      </c>
      <c r="B162" s="59" t="s">
        <v>192</v>
      </c>
      <c r="C162" s="59" t="s">
        <v>50</v>
      </c>
      <c r="D162" s="59" t="s">
        <v>182</v>
      </c>
      <c r="E162" s="66">
        <v>0</v>
      </c>
      <c r="F162" s="112" t="s">
        <v>157</v>
      </c>
    </row>
    <row r="163" spans="1:6" ht="28" x14ac:dyDescent="0.3">
      <c r="A163" s="64" t="s">
        <v>272</v>
      </c>
      <c r="B163" s="59" t="s">
        <v>192</v>
      </c>
      <c r="C163" s="59" t="s">
        <v>47</v>
      </c>
      <c r="D163" s="59" t="s">
        <v>185</v>
      </c>
      <c r="E163" s="66">
        <v>0</v>
      </c>
      <c r="F163" s="112" t="s">
        <v>157</v>
      </c>
    </row>
    <row r="164" spans="1:6" ht="28" x14ac:dyDescent="0.3">
      <c r="A164" s="64" t="s">
        <v>272</v>
      </c>
      <c r="B164" s="59" t="s">
        <v>192</v>
      </c>
      <c r="C164" s="59" t="s">
        <v>50</v>
      </c>
      <c r="D164" s="59" t="s">
        <v>185</v>
      </c>
      <c r="E164" s="66">
        <v>0</v>
      </c>
      <c r="F164" s="112" t="s">
        <v>157</v>
      </c>
    </row>
    <row r="165" spans="1:6" ht="28" x14ac:dyDescent="0.3">
      <c r="A165" s="64" t="s">
        <v>272</v>
      </c>
      <c r="B165" s="58" t="s">
        <v>161</v>
      </c>
      <c r="C165" s="59" t="s">
        <v>52</v>
      </c>
      <c r="D165" s="59" t="s">
        <v>182</v>
      </c>
      <c r="E165" s="66">
        <v>0</v>
      </c>
      <c r="F165" s="112" t="s">
        <v>157</v>
      </c>
    </row>
    <row r="166" spans="1:6" ht="28" x14ac:dyDescent="0.3">
      <c r="A166" s="64" t="s">
        <v>272</v>
      </c>
      <c r="B166" s="58" t="s">
        <v>161</v>
      </c>
      <c r="C166" s="59" t="s">
        <v>194</v>
      </c>
      <c r="D166" s="59" t="s">
        <v>182</v>
      </c>
      <c r="E166" s="66">
        <v>0</v>
      </c>
      <c r="F166" s="112" t="s">
        <v>157</v>
      </c>
    </row>
    <row r="167" spans="1:6" ht="28" x14ac:dyDescent="0.3">
      <c r="A167" s="64" t="s">
        <v>272</v>
      </c>
      <c r="B167" s="58" t="s">
        <v>161</v>
      </c>
      <c r="C167" s="59" t="s">
        <v>57</v>
      </c>
      <c r="D167" s="59" t="s">
        <v>182</v>
      </c>
      <c r="E167" s="66">
        <v>0</v>
      </c>
      <c r="F167" s="112" t="s">
        <v>157</v>
      </c>
    </row>
    <row r="168" spans="1:6" ht="28" x14ac:dyDescent="0.3">
      <c r="A168" s="64" t="s">
        <v>272</v>
      </c>
      <c r="B168" s="58" t="s">
        <v>161</v>
      </c>
      <c r="C168" s="59" t="s">
        <v>52</v>
      </c>
      <c r="D168" s="59" t="s">
        <v>185</v>
      </c>
      <c r="E168" s="66">
        <v>0</v>
      </c>
      <c r="F168" s="112" t="s">
        <v>210</v>
      </c>
    </row>
    <row r="169" spans="1:6" ht="28.5" x14ac:dyDescent="0.35">
      <c r="A169" s="64" t="s">
        <v>272</v>
      </c>
      <c r="B169" s="58" t="s">
        <v>161</v>
      </c>
      <c r="C169" s="59" t="s">
        <v>56</v>
      </c>
      <c r="D169" s="59" t="s">
        <v>185</v>
      </c>
      <c r="E169" s="66">
        <v>0</v>
      </c>
      <c r="F169" s="112" t="s">
        <v>210</v>
      </c>
    </row>
    <row r="170" spans="1:6" ht="28" x14ac:dyDescent="0.3">
      <c r="A170" s="64" t="s">
        <v>272</v>
      </c>
      <c r="B170" s="58" t="s">
        <v>161</v>
      </c>
      <c r="C170" s="59" t="s">
        <v>57</v>
      </c>
      <c r="D170" s="59" t="s">
        <v>185</v>
      </c>
      <c r="E170" s="66">
        <v>0</v>
      </c>
      <c r="F170" s="112" t="s">
        <v>157</v>
      </c>
    </row>
    <row r="171" spans="1:6" ht="28" x14ac:dyDescent="0.3">
      <c r="A171" s="64" t="s">
        <v>272</v>
      </c>
      <c r="B171" s="58" t="s">
        <v>160</v>
      </c>
      <c r="C171" s="59" t="s">
        <v>59</v>
      </c>
      <c r="D171" s="59" t="s">
        <v>182</v>
      </c>
      <c r="E171" s="66">
        <v>0</v>
      </c>
      <c r="F171" s="112" t="s">
        <v>157</v>
      </c>
    </row>
    <row r="172" spans="1:6" ht="28" x14ac:dyDescent="0.3">
      <c r="A172" s="64" t="s">
        <v>272</v>
      </c>
      <c r="B172" s="58" t="s">
        <v>160</v>
      </c>
      <c r="C172" s="59" t="s">
        <v>50</v>
      </c>
      <c r="D172" s="59" t="s">
        <v>182</v>
      </c>
      <c r="E172" s="66">
        <v>0</v>
      </c>
      <c r="F172" s="112" t="s">
        <v>157</v>
      </c>
    </row>
    <row r="173" spans="1:6" ht="28" x14ac:dyDescent="0.3">
      <c r="A173" s="64" t="s">
        <v>272</v>
      </c>
      <c r="B173" s="58" t="s">
        <v>160</v>
      </c>
      <c r="C173" s="59" t="s">
        <v>59</v>
      </c>
      <c r="D173" s="59" t="s">
        <v>185</v>
      </c>
      <c r="E173" s="66">
        <v>0</v>
      </c>
      <c r="F173" s="112" t="s">
        <v>157</v>
      </c>
    </row>
    <row r="174" spans="1:6" ht="28" x14ac:dyDescent="0.3">
      <c r="A174" s="64" t="s">
        <v>272</v>
      </c>
      <c r="B174" s="58" t="s">
        <v>160</v>
      </c>
      <c r="C174" s="59" t="s">
        <v>50</v>
      </c>
      <c r="D174" s="59" t="s">
        <v>185</v>
      </c>
      <c r="E174" s="66">
        <v>0</v>
      </c>
      <c r="F174" s="112" t="s">
        <v>157</v>
      </c>
    </row>
    <row r="175" spans="1:6" ht="28" x14ac:dyDescent="0.3">
      <c r="A175" s="64" t="s">
        <v>272</v>
      </c>
      <c r="B175" s="59" t="s">
        <v>196</v>
      </c>
      <c r="C175" s="59" t="s">
        <v>197</v>
      </c>
      <c r="D175" s="59" t="s">
        <v>182</v>
      </c>
      <c r="E175" s="66">
        <v>0</v>
      </c>
      <c r="F175" s="112" t="s">
        <v>157</v>
      </c>
    </row>
    <row r="176" spans="1:6" ht="28" x14ac:dyDescent="0.3">
      <c r="A176" s="64" t="s">
        <v>272</v>
      </c>
      <c r="B176" s="59" t="s">
        <v>196</v>
      </c>
      <c r="C176" s="59" t="s">
        <v>199</v>
      </c>
      <c r="D176" s="59" t="s">
        <v>182</v>
      </c>
      <c r="E176" s="66">
        <v>0</v>
      </c>
      <c r="F176" s="112" t="s">
        <v>157</v>
      </c>
    </row>
    <row r="177" spans="1:6" ht="28" x14ac:dyDescent="0.3">
      <c r="A177" s="64" t="s">
        <v>272</v>
      </c>
      <c r="B177" s="59" t="s">
        <v>196</v>
      </c>
      <c r="C177" s="58" t="s">
        <v>64</v>
      </c>
      <c r="D177" s="59" t="s">
        <v>182</v>
      </c>
      <c r="E177" s="66">
        <v>0</v>
      </c>
      <c r="F177" s="112" t="s">
        <v>157</v>
      </c>
    </row>
    <row r="178" spans="1:6" ht="28" x14ac:dyDescent="0.3">
      <c r="A178" s="64" t="s">
        <v>272</v>
      </c>
      <c r="B178" s="59" t="s">
        <v>196</v>
      </c>
      <c r="C178" s="59" t="s">
        <v>197</v>
      </c>
      <c r="D178" s="59" t="s">
        <v>185</v>
      </c>
      <c r="E178" s="66">
        <v>0</v>
      </c>
      <c r="F178" s="112" t="s">
        <v>157</v>
      </c>
    </row>
    <row r="179" spans="1:6" ht="28" x14ac:dyDescent="0.3">
      <c r="A179" s="64" t="s">
        <v>272</v>
      </c>
      <c r="B179" s="59" t="s">
        <v>196</v>
      </c>
      <c r="C179" s="59" t="s">
        <v>199</v>
      </c>
      <c r="D179" s="59" t="s">
        <v>185</v>
      </c>
      <c r="E179" s="66">
        <v>0</v>
      </c>
      <c r="F179" s="112" t="s">
        <v>157</v>
      </c>
    </row>
    <row r="180" spans="1:6" ht="28" x14ac:dyDescent="0.3">
      <c r="A180" s="64" t="s">
        <v>272</v>
      </c>
      <c r="B180" s="59" t="s">
        <v>196</v>
      </c>
      <c r="C180" s="58" t="s">
        <v>64</v>
      </c>
      <c r="D180" s="59" t="s">
        <v>185</v>
      </c>
      <c r="E180" s="66">
        <v>0</v>
      </c>
      <c r="F180" s="112" t="s">
        <v>157</v>
      </c>
    </row>
    <row r="181" spans="1:6" ht="56" x14ac:dyDescent="0.3">
      <c r="A181" s="64" t="s">
        <v>272</v>
      </c>
      <c r="B181" s="59" t="s">
        <v>201</v>
      </c>
      <c r="C181" s="113" t="s">
        <v>67</v>
      </c>
      <c r="D181" s="59" t="s">
        <v>182</v>
      </c>
      <c r="E181" s="66">
        <v>0</v>
      </c>
      <c r="F181" s="112" t="s">
        <v>202</v>
      </c>
    </row>
    <row r="182" spans="1:6" ht="56" x14ac:dyDescent="0.3">
      <c r="A182" s="64" t="s">
        <v>272</v>
      </c>
      <c r="B182" s="59" t="s">
        <v>201</v>
      </c>
      <c r="C182" s="113" t="s">
        <v>70</v>
      </c>
      <c r="D182" s="59" t="s">
        <v>182</v>
      </c>
      <c r="E182" s="66">
        <v>0</v>
      </c>
      <c r="F182" s="112" t="s">
        <v>202</v>
      </c>
    </row>
    <row r="183" spans="1:6" ht="56" x14ac:dyDescent="0.3">
      <c r="A183" s="64" t="s">
        <v>272</v>
      </c>
      <c r="B183" s="59" t="s">
        <v>201</v>
      </c>
      <c r="C183" s="113" t="s">
        <v>73</v>
      </c>
      <c r="D183" s="59" t="s">
        <v>182</v>
      </c>
      <c r="E183" s="66">
        <v>0</v>
      </c>
      <c r="F183" s="112" t="s">
        <v>202</v>
      </c>
    </row>
    <row r="184" spans="1:6" ht="56" x14ac:dyDescent="0.3">
      <c r="A184" s="64" t="s">
        <v>272</v>
      </c>
      <c r="B184" s="59" t="s">
        <v>201</v>
      </c>
      <c r="C184" s="113" t="s">
        <v>67</v>
      </c>
      <c r="D184" s="59" t="s">
        <v>185</v>
      </c>
      <c r="E184" s="66">
        <v>0</v>
      </c>
      <c r="F184" s="112" t="s">
        <v>202</v>
      </c>
    </row>
    <row r="185" spans="1:6" ht="56" x14ac:dyDescent="0.3">
      <c r="A185" s="64" t="s">
        <v>272</v>
      </c>
      <c r="B185" s="59" t="s">
        <v>201</v>
      </c>
      <c r="C185" s="113" t="s">
        <v>70</v>
      </c>
      <c r="D185" s="59" t="s">
        <v>185</v>
      </c>
      <c r="E185" s="66">
        <v>0</v>
      </c>
      <c r="F185" s="112" t="s">
        <v>202</v>
      </c>
    </row>
    <row r="186" spans="1:6" ht="56" x14ac:dyDescent="0.3">
      <c r="A186" s="64" t="s">
        <v>272</v>
      </c>
      <c r="B186" s="59" t="s">
        <v>201</v>
      </c>
      <c r="C186" s="113" t="s">
        <v>73</v>
      </c>
      <c r="D186" s="59" t="s">
        <v>185</v>
      </c>
      <c r="E186" s="66">
        <v>0</v>
      </c>
      <c r="F186" s="112" t="s">
        <v>202</v>
      </c>
    </row>
    <row r="187" spans="1:6" ht="28" x14ac:dyDescent="0.3">
      <c r="A187" s="64" t="s">
        <v>272</v>
      </c>
      <c r="B187" s="59" t="s">
        <v>203</v>
      </c>
      <c r="C187" s="59" t="s">
        <v>75</v>
      </c>
      <c r="D187" s="59" t="s">
        <v>182</v>
      </c>
      <c r="E187" s="66">
        <v>0</v>
      </c>
      <c r="F187" s="112" t="s">
        <v>157</v>
      </c>
    </row>
    <row r="188" spans="1:6" ht="28" x14ac:dyDescent="0.3">
      <c r="A188" s="64" t="s">
        <v>272</v>
      </c>
      <c r="B188" s="59" t="s">
        <v>203</v>
      </c>
      <c r="C188" s="59" t="s">
        <v>76</v>
      </c>
      <c r="D188" s="59" t="s">
        <v>182</v>
      </c>
      <c r="E188" s="66">
        <v>0</v>
      </c>
      <c r="F188" s="112" t="s">
        <v>211</v>
      </c>
    </row>
    <row r="189" spans="1:6" ht="28" x14ac:dyDescent="0.3">
      <c r="A189" s="64" t="s">
        <v>272</v>
      </c>
      <c r="B189" s="59" t="s">
        <v>203</v>
      </c>
      <c r="C189" s="59" t="s">
        <v>78</v>
      </c>
      <c r="D189" s="59" t="s">
        <v>182</v>
      </c>
      <c r="E189" s="66">
        <v>0</v>
      </c>
      <c r="F189" s="112" t="s">
        <v>211</v>
      </c>
    </row>
    <row r="190" spans="1:6" ht="28" x14ac:dyDescent="0.3">
      <c r="A190" s="64" t="s">
        <v>272</v>
      </c>
      <c r="B190" s="59" t="s">
        <v>203</v>
      </c>
      <c r="C190" s="59" t="s">
        <v>79</v>
      </c>
      <c r="D190" s="59" t="s">
        <v>182</v>
      </c>
      <c r="E190" s="66">
        <v>0</v>
      </c>
      <c r="F190" s="112" t="s">
        <v>205</v>
      </c>
    </row>
    <row r="191" spans="1:6" ht="28" x14ac:dyDescent="0.3">
      <c r="A191" s="64" t="s">
        <v>272</v>
      </c>
      <c r="B191" s="59" t="s">
        <v>203</v>
      </c>
      <c r="C191" s="59" t="s">
        <v>81</v>
      </c>
      <c r="D191" s="59" t="s">
        <v>182</v>
      </c>
      <c r="E191" s="66">
        <v>0</v>
      </c>
      <c r="F191" s="112" t="s">
        <v>206</v>
      </c>
    </row>
    <row r="192" spans="1:6" ht="28" x14ac:dyDescent="0.3">
      <c r="A192" s="64" t="s">
        <v>272</v>
      </c>
      <c r="B192" s="59" t="s">
        <v>203</v>
      </c>
      <c r="C192" s="59" t="s">
        <v>83</v>
      </c>
      <c r="D192" s="59" t="s">
        <v>182</v>
      </c>
      <c r="E192" s="66">
        <v>0</v>
      </c>
      <c r="F192" s="112" t="s">
        <v>157</v>
      </c>
    </row>
    <row r="193" spans="1:6" ht="28" x14ac:dyDescent="0.3">
      <c r="A193" s="64" t="s">
        <v>272</v>
      </c>
      <c r="B193" s="59" t="s">
        <v>203</v>
      </c>
      <c r="C193" s="59" t="s">
        <v>75</v>
      </c>
      <c r="D193" s="59" t="s">
        <v>185</v>
      </c>
      <c r="E193" s="66">
        <v>0</v>
      </c>
      <c r="F193" s="112" t="s">
        <v>157</v>
      </c>
    </row>
    <row r="194" spans="1:6" ht="28" x14ac:dyDescent="0.3">
      <c r="A194" s="64" t="s">
        <v>272</v>
      </c>
      <c r="B194" s="59" t="s">
        <v>203</v>
      </c>
      <c r="C194" s="59" t="s">
        <v>76</v>
      </c>
      <c r="D194" s="59" t="s">
        <v>185</v>
      </c>
      <c r="E194" s="66">
        <v>0</v>
      </c>
      <c r="F194" s="112" t="s">
        <v>211</v>
      </c>
    </row>
    <row r="195" spans="1:6" ht="28" x14ac:dyDescent="0.3">
      <c r="A195" s="64" t="s">
        <v>272</v>
      </c>
      <c r="B195" s="59" t="s">
        <v>203</v>
      </c>
      <c r="C195" s="59" t="s">
        <v>78</v>
      </c>
      <c r="D195" s="59" t="s">
        <v>185</v>
      </c>
      <c r="E195" s="66">
        <v>0</v>
      </c>
      <c r="F195" s="112" t="s">
        <v>211</v>
      </c>
    </row>
    <row r="196" spans="1:6" ht="28" x14ac:dyDescent="0.3">
      <c r="A196" s="64" t="s">
        <v>272</v>
      </c>
      <c r="B196" s="59" t="s">
        <v>203</v>
      </c>
      <c r="C196" s="59" t="s">
        <v>79</v>
      </c>
      <c r="D196" s="59" t="s">
        <v>185</v>
      </c>
      <c r="E196" s="66">
        <v>0</v>
      </c>
      <c r="F196" s="112" t="s">
        <v>205</v>
      </c>
    </row>
    <row r="197" spans="1:6" ht="28" x14ac:dyDescent="0.3">
      <c r="A197" s="64" t="s">
        <v>272</v>
      </c>
      <c r="B197" s="59" t="s">
        <v>203</v>
      </c>
      <c r="C197" s="59" t="s">
        <v>81</v>
      </c>
      <c r="D197" s="59" t="s">
        <v>185</v>
      </c>
      <c r="E197" s="66">
        <v>0</v>
      </c>
      <c r="F197" s="112" t="s">
        <v>206</v>
      </c>
    </row>
    <row r="198" spans="1:6" ht="28" x14ac:dyDescent="0.3">
      <c r="A198" s="64" t="s">
        <v>272</v>
      </c>
      <c r="B198" s="59" t="s">
        <v>203</v>
      </c>
      <c r="C198" s="59" t="s">
        <v>83</v>
      </c>
      <c r="D198" s="59" t="s">
        <v>185</v>
      </c>
      <c r="E198" s="66">
        <v>0</v>
      </c>
      <c r="F198" s="112" t="s">
        <v>157</v>
      </c>
    </row>
    <row r="199" spans="1:6" ht="28" x14ac:dyDescent="0.3">
      <c r="A199" s="64" t="s">
        <v>272</v>
      </c>
      <c r="B199" s="59" t="s">
        <v>207</v>
      </c>
      <c r="C199" s="59" t="s">
        <v>85</v>
      </c>
      <c r="D199" s="59" t="s">
        <v>182</v>
      </c>
      <c r="E199" s="66">
        <v>0</v>
      </c>
      <c r="F199" s="112" t="s">
        <v>212</v>
      </c>
    </row>
    <row r="200" spans="1:6" ht="28" x14ac:dyDescent="0.3">
      <c r="A200" s="64" t="s">
        <v>272</v>
      </c>
      <c r="B200" s="59" t="s">
        <v>207</v>
      </c>
      <c r="C200" s="59" t="s">
        <v>85</v>
      </c>
      <c r="D200" s="59" t="s">
        <v>185</v>
      </c>
      <c r="E200" s="66">
        <v>0</v>
      </c>
      <c r="F200" s="112" t="s">
        <v>212</v>
      </c>
    </row>
    <row r="201" spans="1:6" ht="28" x14ac:dyDescent="0.3">
      <c r="A201" s="64" t="s">
        <v>270</v>
      </c>
      <c r="B201" s="58" t="s">
        <v>159</v>
      </c>
      <c r="C201" s="58" t="s">
        <v>21</v>
      </c>
      <c r="D201" s="59" t="s">
        <v>182</v>
      </c>
      <c r="E201" s="61">
        <v>0.2</v>
      </c>
      <c r="F201" s="112" t="s">
        <v>157</v>
      </c>
    </row>
    <row r="202" spans="1:6" ht="28" x14ac:dyDescent="0.3">
      <c r="A202" s="64" t="s">
        <v>270</v>
      </c>
      <c r="B202" s="58" t="s">
        <v>159</v>
      </c>
      <c r="C202" s="58" t="s">
        <v>181</v>
      </c>
      <c r="D202" s="59" t="s">
        <v>182</v>
      </c>
      <c r="E202" s="61">
        <v>0.2</v>
      </c>
      <c r="F202" s="112" t="s">
        <v>157</v>
      </c>
    </row>
    <row r="203" spans="1:6" ht="70" x14ac:dyDescent="0.3">
      <c r="A203" s="64" t="s">
        <v>270</v>
      </c>
      <c r="B203" s="58" t="s">
        <v>159</v>
      </c>
      <c r="C203" s="58" t="s">
        <v>187</v>
      </c>
      <c r="D203" s="59" t="s">
        <v>182</v>
      </c>
      <c r="E203" s="111">
        <v>0</v>
      </c>
      <c r="F203" s="112" t="s">
        <v>186</v>
      </c>
    </row>
    <row r="204" spans="1:6" ht="28" x14ac:dyDescent="0.3">
      <c r="A204" s="64" t="s">
        <v>270</v>
      </c>
      <c r="B204" s="58" t="s">
        <v>159</v>
      </c>
      <c r="C204" s="58" t="s">
        <v>21</v>
      </c>
      <c r="D204" s="59" t="s">
        <v>185</v>
      </c>
      <c r="E204" s="61">
        <v>0.4</v>
      </c>
      <c r="F204" s="112" t="s">
        <v>157</v>
      </c>
    </row>
    <row r="205" spans="1:6" ht="28" x14ac:dyDescent="0.3">
      <c r="A205" s="64" t="s">
        <v>270</v>
      </c>
      <c r="B205" s="58" t="s">
        <v>159</v>
      </c>
      <c r="C205" s="58" t="s">
        <v>181</v>
      </c>
      <c r="D205" s="59" t="s">
        <v>185</v>
      </c>
      <c r="E205" s="61">
        <v>0.4</v>
      </c>
      <c r="F205" s="112" t="s">
        <v>157</v>
      </c>
    </row>
    <row r="206" spans="1:6" ht="70" x14ac:dyDescent="0.3">
      <c r="A206" s="64" t="s">
        <v>270</v>
      </c>
      <c r="B206" s="58" t="s">
        <v>159</v>
      </c>
      <c r="C206" s="58" t="s">
        <v>187</v>
      </c>
      <c r="D206" s="59" t="s">
        <v>185</v>
      </c>
      <c r="E206" s="111">
        <v>0</v>
      </c>
      <c r="F206" s="112" t="s">
        <v>186</v>
      </c>
    </row>
    <row r="207" spans="1:6" ht="28" x14ac:dyDescent="0.3">
      <c r="A207" s="64" t="s">
        <v>270</v>
      </c>
      <c r="B207" s="59" t="s">
        <v>191</v>
      </c>
      <c r="C207" s="58" t="s">
        <v>189</v>
      </c>
      <c r="D207" s="59" t="s">
        <v>182</v>
      </c>
      <c r="E207" s="61">
        <v>0.2</v>
      </c>
      <c r="F207" s="112" t="s">
        <v>157</v>
      </c>
    </row>
    <row r="208" spans="1:6" ht="28" x14ac:dyDescent="0.3">
      <c r="A208" s="64" t="s">
        <v>270</v>
      </c>
      <c r="B208" s="59" t="s">
        <v>191</v>
      </c>
      <c r="C208" s="58" t="s">
        <v>34</v>
      </c>
      <c r="D208" s="59" t="s">
        <v>182</v>
      </c>
      <c r="E208" s="61">
        <v>0.2</v>
      </c>
      <c r="F208" s="112" t="s">
        <v>157</v>
      </c>
    </row>
    <row r="209" spans="1:6" ht="28" x14ac:dyDescent="0.3">
      <c r="A209" s="64" t="s">
        <v>270</v>
      </c>
      <c r="B209" s="59" t="s">
        <v>191</v>
      </c>
      <c r="C209" s="58" t="s">
        <v>189</v>
      </c>
      <c r="D209" s="59" t="s">
        <v>185</v>
      </c>
      <c r="E209" s="61">
        <v>0.4</v>
      </c>
      <c r="F209" s="112" t="s">
        <v>157</v>
      </c>
    </row>
    <row r="210" spans="1:6" ht="28" x14ac:dyDescent="0.3">
      <c r="A210" s="64" t="s">
        <v>270</v>
      </c>
      <c r="B210" s="59" t="s">
        <v>191</v>
      </c>
      <c r="C210" s="58" t="s">
        <v>34</v>
      </c>
      <c r="D210" s="59" t="s">
        <v>185</v>
      </c>
      <c r="E210" s="61">
        <v>0.4</v>
      </c>
      <c r="F210" s="112" t="s">
        <v>157</v>
      </c>
    </row>
    <row r="211" spans="1:6" ht="28" x14ac:dyDescent="0.3">
      <c r="A211" s="64" t="s">
        <v>270</v>
      </c>
      <c r="B211" s="59" t="s">
        <v>192</v>
      </c>
      <c r="C211" s="59" t="s">
        <v>47</v>
      </c>
      <c r="D211" s="59" t="s">
        <v>182</v>
      </c>
      <c r="E211" s="61">
        <v>0.2</v>
      </c>
      <c r="F211" s="112" t="s">
        <v>157</v>
      </c>
    </row>
    <row r="212" spans="1:6" ht="28" x14ac:dyDescent="0.3">
      <c r="A212" s="64" t="s">
        <v>270</v>
      </c>
      <c r="B212" s="59" t="s">
        <v>192</v>
      </c>
      <c r="C212" s="59" t="s">
        <v>50</v>
      </c>
      <c r="D212" s="59" t="s">
        <v>182</v>
      </c>
      <c r="E212" s="61">
        <v>0.2</v>
      </c>
      <c r="F212" s="112" t="s">
        <v>157</v>
      </c>
    </row>
    <row r="213" spans="1:6" ht="28" x14ac:dyDescent="0.3">
      <c r="A213" s="64" t="s">
        <v>270</v>
      </c>
      <c r="B213" s="59" t="s">
        <v>192</v>
      </c>
      <c r="C213" s="59" t="s">
        <v>47</v>
      </c>
      <c r="D213" s="59" t="s">
        <v>185</v>
      </c>
      <c r="E213" s="61">
        <v>0.4</v>
      </c>
      <c r="F213" s="112" t="s">
        <v>157</v>
      </c>
    </row>
    <row r="214" spans="1:6" ht="28" x14ac:dyDescent="0.3">
      <c r="A214" s="64" t="s">
        <v>270</v>
      </c>
      <c r="B214" s="59" t="s">
        <v>192</v>
      </c>
      <c r="C214" s="59" t="s">
        <v>50</v>
      </c>
      <c r="D214" s="59" t="s">
        <v>185</v>
      </c>
      <c r="E214" s="61">
        <v>0.4</v>
      </c>
      <c r="F214" s="112" t="s">
        <v>157</v>
      </c>
    </row>
    <row r="215" spans="1:6" ht="28" x14ac:dyDescent="0.3">
      <c r="A215" s="64" t="s">
        <v>270</v>
      </c>
      <c r="B215" s="58" t="s">
        <v>161</v>
      </c>
      <c r="C215" s="59" t="s">
        <v>52</v>
      </c>
      <c r="D215" s="59" t="s">
        <v>182</v>
      </c>
      <c r="E215" s="61">
        <v>0.2</v>
      </c>
      <c r="F215" s="112" t="s">
        <v>157</v>
      </c>
    </row>
    <row r="216" spans="1:6" ht="28" x14ac:dyDescent="0.3">
      <c r="A216" s="64" t="s">
        <v>270</v>
      </c>
      <c r="B216" s="58" t="s">
        <v>161</v>
      </c>
      <c r="C216" s="59" t="s">
        <v>194</v>
      </c>
      <c r="D216" s="59" t="s">
        <v>182</v>
      </c>
      <c r="E216" s="61">
        <v>0.2</v>
      </c>
      <c r="F216" s="112" t="s">
        <v>157</v>
      </c>
    </row>
    <row r="217" spans="1:6" ht="28" x14ac:dyDescent="0.3">
      <c r="A217" s="64" t="s">
        <v>270</v>
      </c>
      <c r="B217" s="58" t="s">
        <v>161</v>
      </c>
      <c r="C217" s="59" t="s">
        <v>57</v>
      </c>
      <c r="D217" s="59" t="s">
        <v>182</v>
      </c>
      <c r="E217" s="61">
        <v>0.2</v>
      </c>
      <c r="F217" s="112" t="s">
        <v>157</v>
      </c>
    </row>
    <row r="218" spans="1:6" ht="28" x14ac:dyDescent="0.3">
      <c r="A218" s="64" t="s">
        <v>270</v>
      </c>
      <c r="B218" s="58" t="s">
        <v>161</v>
      </c>
      <c r="C218" s="59" t="s">
        <v>57</v>
      </c>
      <c r="D218" s="59" t="s">
        <v>185</v>
      </c>
      <c r="E218" s="61">
        <v>0.4</v>
      </c>
      <c r="F218" s="112" t="s">
        <v>157</v>
      </c>
    </row>
    <row r="219" spans="1:6" ht="28" x14ac:dyDescent="0.3">
      <c r="A219" s="64" t="s">
        <v>270</v>
      </c>
      <c r="B219" s="58" t="s">
        <v>160</v>
      </c>
      <c r="C219" s="59" t="s">
        <v>59</v>
      </c>
      <c r="D219" s="59" t="s">
        <v>182</v>
      </c>
      <c r="E219" s="61">
        <v>0.2</v>
      </c>
      <c r="F219" s="112" t="s">
        <v>157</v>
      </c>
    </row>
    <row r="220" spans="1:6" ht="28" x14ac:dyDescent="0.3">
      <c r="A220" s="64" t="s">
        <v>270</v>
      </c>
      <c r="B220" s="58" t="s">
        <v>160</v>
      </c>
      <c r="C220" s="59" t="s">
        <v>50</v>
      </c>
      <c r="D220" s="59" t="s">
        <v>182</v>
      </c>
      <c r="E220" s="61">
        <v>0.2</v>
      </c>
      <c r="F220" s="112" t="s">
        <v>157</v>
      </c>
    </row>
    <row r="221" spans="1:6" ht="28" x14ac:dyDescent="0.3">
      <c r="A221" s="64" t="s">
        <v>270</v>
      </c>
      <c r="B221" s="58" t="s">
        <v>160</v>
      </c>
      <c r="C221" s="59" t="s">
        <v>59</v>
      </c>
      <c r="D221" s="59" t="s">
        <v>185</v>
      </c>
      <c r="E221" s="61">
        <v>0.4</v>
      </c>
      <c r="F221" s="112" t="s">
        <v>157</v>
      </c>
    </row>
    <row r="222" spans="1:6" ht="28" x14ac:dyDescent="0.3">
      <c r="A222" s="64" t="s">
        <v>270</v>
      </c>
      <c r="B222" s="58" t="s">
        <v>160</v>
      </c>
      <c r="C222" s="59" t="s">
        <v>50</v>
      </c>
      <c r="D222" s="59" t="s">
        <v>185</v>
      </c>
      <c r="E222" s="61">
        <v>0.4</v>
      </c>
      <c r="F222" s="112" t="s">
        <v>157</v>
      </c>
    </row>
    <row r="223" spans="1:6" ht="28" x14ac:dyDescent="0.3">
      <c r="A223" s="64" t="s">
        <v>270</v>
      </c>
      <c r="B223" s="59" t="s">
        <v>196</v>
      </c>
      <c r="C223" s="59" t="s">
        <v>197</v>
      </c>
      <c r="D223" s="59" t="s">
        <v>182</v>
      </c>
      <c r="E223" s="61">
        <v>0.2</v>
      </c>
      <c r="F223" s="112" t="s">
        <v>157</v>
      </c>
    </row>
    <row r="224" spans="1:6" ht="28" x14ac:dyDescent="0.3">
      <c r="A224" s="64" t="s">
        <v>270</v>
      </c>
      <c r="B224" s="59" t="s">
        <v>196</v>
      </c>
      <c r="C224" s="59" t="s">
        <v>199</v>
      </c>
      <c r="D224" s="59" t="s">
        <v>182</v>
      </c>
      <c r="E224" s="61">
        <v>0.2</v>
      </c>
      <c r="F224" s="112" t="s">
        <v>157</v>
      </c>
    </row>
    <row r="225" spans="1:6" ht="28" x14ac:dyDescent="0.3">
      <c r="A225" s="64" t="s">
        <v>270</v>
      </c>
      <c r="B225" s="59" t="s">
        <v>196</v>
      </c>
      <c r="C225" s="58" t="s">
        <v>64</v>
      </c>
      <c r="D225" s="59" t="s">
        <v>182</v>
      </c>
      <c r="E225" s="61">
        <v>0.2</v>
      </c>
      <c r="F225" s="112" t="s">
        <v>157</v>
      </c>
    </row>
    <row r="226" spans="1:6" ht="28" x14ac:dyDescent="0.3">
      <c r="A226" s="64" t="s">
        <v>270</v>
      </c>
      <c r="B226" s="59" t="s">
        <v>196</v>
      </c>
      <c r="C226" s="59" t="s">
        <v>197</v>
      </c>
      <c r="D226" s="59" t="s">
        <v>185</v>
      </c>
      <c r="E226" s="61">
        <v>0.4</v>
      </c>
      <c r="F226" s="112" t="s">
        <v>157</v>
      </c>
    </row>
    <row r="227" spans="1:6" ht="28" x14ac:dyDescent="0.3">
      <c r="A227" s="64" t="s">
        <v>270</v>
      </c>
      <c r="B227" s="59" t="s">
        <v>196</v>
      </c>
      <c r="C227" s="59" t="s">
        <v>199</v>
      </c>
      <c r="D227" s="59" t="s">
        <v>185</v>
      </c>
      <c r="E227" s="61">
        <v>0.4</v>
      </c>
      <c r="F227" s="112" t="s">
        <v>157</v>
      </c>
    </row>
    <row r="228" spans="1:6" ht="28" x14ac:dyDescent="0.3">
      <c r="A228" s="64" t="s">
        <v>270</v>
      </c>
      <c r="B228" s="59" t="s">
        <v>196</v>
      </c>
      <c r="C228" s="58" t="s">
        <v>64</v>
      </c>
      <c r="D228" s="59" t="s">
        <v>185</v>
      </c>
      <c r="E228" s="61">
        <v>0.4</v>
      </c>
      <c r="F228" s="112" t="s">
        <v>157</v>
      </c>
    </row>
    <row r="229" spans="1:6" ht="56" x14ac:dyDescent="0.3">
      <c r="A229" s="64" t="s">
        <v>270</v>
      </c>
      <c r="B229" s="59" t="s">
        <v>201</v>
      </c>
      <c r="C229" s="113" t="s">
        <v>67</v>
      </c>
      <c r="D229" s="59" t="s">
        <v>182</v>
      </c>
      <c r="E229" s="61">
        <v>0.2</v>
      </c>
      <c r="F229" s="112" t="s">
        <v>202</v>
      </c>
    </row>
    <row r="230" spans="1:6" ht="56" x14ac:dyDescent="0.3">
      <c r="A230" s="64" t="s">
        <v>270</v>
      </c>
      <c r="B230" s="59" t="s">
        <v>201</v>
      </c>
      <c r="C230" s="113" t="s">
        <v>70</v>
      </c>
      <c r="D230" s="59" t="s">
        <v>182</v>
      </c>
      <c r="E230" s="61">
        <v>0.2</v>
      </c>
      <c r="F230" s="112" t="s">
        <v>202</v>
      </c>
    </row>
    <row r="231" spans="1:6" ht="56" x14ac:dyDescent="0.3">
      <c r="A231" s="64" t="s">
        <v>270</v>
      </c>
      <c r="B231" s="59" t="s">
        <v>201</v>
      </c>
      <c r="C231" s="113" t="s">
        <v>73</v>
      </c>
      <c r="D231" s="59" t="s">
        <v>182</v>
      </c>
      <c r="E231" s="61">
        <v>0.2</v>
      </c>
      <c r="F231" s="112" t="s">
        <v>202</v>
      </c>
    </row>
    <row r="232" spans="1:6" ht="56" x14ac:dyDescent="0.3">
      <c r="A232" s="64" t="s">
        <v>270</v>
      </c>
      <c r="B232" s="59" t="s">
        <v>201</v>
      </c>
      <c r="C232" s="113" t="s">
        <v>67</v>
      </c>
      <c r="D232" s="59" t="s">
        <v>185</v>
      </c>
      <c r="E232" s="61">
        <v>0.4</v>
      </c>
      <c r="F232" s="112" t="s">
        <v>202</v>
      </c>
    </row>
    <row r="233" spans="1:6" ht="56" x14ac:dyDescent="0.3">
      <c r="A233" s="64" t="s">
        <v>270</v>
      </c>
      <c r="B233" s="59" t="s">
        <v>201</v>
      </c>
      <c r="C233" s="113" t="s">
        <v>70</v>
      </c>
      <c r="D233" s="59" t="s">
        <v>185</v>
      </c>
      <c r="E233" s="61">
        <v>0.4</v>
      </c>
      <c r="F233" s="112" t="s">
        <v>202</v>
      </c>
    </row>
    <row r="234" spans="1:6" ht="56" x14ac:dyDescent="0.3">
      <c r="A234" s="64" t="s">
        <v>270</v>
      </c>
      <c r="B234" s="59" t="s">
        <v>201</v>
      </c>
      <c r="C234" s="113" t="s">
        <v>73</v>
      </c>
      <c r="D234" s="59" t="s">
        <v>185</v>
      </c>
      <c r="E234" s="61">
        <v>0.4</v>
      </c>
      <c r="F234" s="112" t="s">
        <v>202</v>
      </c>
    </row>
    <row r="235" spans="1:6" ht="28" x14ac:dyDescent="0.3">
      <c r="A235" s="64" t="s">
        <v>270</v>
      </c>
      <c r="B235" s="59" t="s">
        <v>203</v>
      </c>
      <c r="C235" s="59" t="s">
        <v>75</v>
      </c>
      <c r="D235" s="59" t="s">
        <v>182</v>
      </c>
      <c r="E235" s="61">
        <v>0.2</v>
      </c>
      <c r="F235" s="112" t="s">
        <v>157</v>
      </c>
    </row>
    <row r="236" spans="1:6" ht="28" x14ac:dyDescent="0.3">
      <c r="A236" s="64" t="s">
        <v>270</v>
      </c>
      <c r="B236" s="59" t="s">
        <v>203</v>
      </c>
      <c r="C236" s="59" t="s">
        <v>76</v>
      </c>
      <c r="D236" s="59" t="s">
        <v>182</v>
      </c>
      <c r="E236" s="61">
        <v>0.2</v>
      </c>
      <c r="F236" s="112" t="s">
        <v>211</v>
      </c>
    </row>
    <row r="237" spans="1:6" ht="28" x14ac:dyDescent="0.3">
      <c r="A237" s="64" t="s">
        <v>270</v>
      </c>
      <c r="B237" s="59" t="s">
        <v>203</v>
      </c>
      <c r="C237" s="59" t="s">
        <v>78</v>
      </c>
      <c r="D237" s="59" t="s">
        <v>182</v>
      </c>
      <c r="E237" s="61">
        <v>0.2</v>
      </c>
      <c r="F237" s="112" t="s">
        <v>211</v>
      </c>
    </row>
    <row r="238" spans="1:6" ht="28" x14ac:dyDescent="0.3">
      <c r="A238" s="64" t="s">
        <v>270</v>
      </c>
      <c r="B238" s="59" t="s">
        <v>203</v>
      </c>
      <c r="C238" s="59" t="s">
        <v>79</v>
      </c>
      <c r="D238" s="59" t="s">
        <v>182</v>
      </c>
      <c r="E238" s="61">
        <v>0.2</v>
      </c>
      <c r="F238" s="112" t="s">
        <v>205</v>
      </c>
    </row>
    <row r="239" spans="1:6" ht="28" x14ac:dyDescent="0.3">
      <c r="A239" s="64" t="s">
        <v>270</v>
      </c>
      <c r="B239" s="59" t="s">
        <v>203</v>
      </c>
      <c r="C239" s="59" t="s">
        <v>81</v>
      </c>
      <c r="D239" s="59" t="s">
        <v>182</v>
      </c>
      <c r="E239" s="61">
        <v>0.2</v>
      </c>
      <c r="F239" s="112" t="s">
        <v>206</v>
      </c>
    </row>
    <row r="240" spans="1:6" ht="28" x14ac:dyDescent="0.3">
      <c r="A240" s="64" t="s">
        <v>270</v>
      </c>
      <c r="B240" s="59" t="s">
        <v>203</v>
      </c>
      <c r="C240" s="59" t="s">
        <v>83</v>
      </c>
      <c r="D240" s="59" t="s">
        <v>182</v>
      </c>
      <c r="E240" s="61">
        <v>0.2</v>
      </c>
      <c r="F240" s="112" t="s">
        <v>157</v>
      </c>
    </row>
    <row r="241" spans="1:6" ht="28" x14ac:dyDescent="0.3">
      <c r="A241" s="64" t="s">
        <v>270</v>
      </c>
      <c r="B241" s="59" t="s">
        <v>203</v>
      </c>
      <c r="C241" s="59" t="s">
        <v>75</v>
      </c>
      <c r="D241" s="59" t="s">
        <v>185</v>
      </c>
      <c r="E241" s="61">
        <v>0.4</v>
      </c>
      <c r="F241" s="112" t="s">
        <v>157</v>
      </c>
    </row>
    <row r="242" spans="1:6" ht="28" x14ac:dyDescent="0.3">
      <c r="A242" s="64" t="s">
        <v>270</v>
      </c>
      <c r="B242" s="59" t="s">
        <v>203</v>
      </c>
      <c r="C242" s="59" t="s">
        <v>76</v>
      </c>
      <c r="D242" s="59" t="s">
        <v>185</v>
      </c>
      <c r="E242" s="61">
        <v>0.4</v>
      </c>
      <c r="F242" s="112" t="s">
        <v>211</v>
      </c>
    </row>
    <row r="243" spans="1:6" ht="28" x14ac:dyDescent="0.3">
      <c r="A243" s="64" t="s">
        <v>270</v>
      </c>
      <c r="B243" s="59" t="s">
        <v>203</v>
      </c>
      <c r="C243" s="59" t="s">
        <v>78</v>
      </c>
      <c r="D243" s="59" t="s">
        <v>185</v>
      </c>
      <c r="E243" s="61">
        <v>0.4</v>
      </c>
      <c r="F243" s="112" t="s">
        <v>211</v>
      </c>
    </row>
    <row r="244" spans="1:6" ht="28" x14ac:dyDescent="0.3">
      <c r="A244" s="64" t="s">
        <v>270</v>
      </c>
      <c r="B244" s="59" t="s">
        <v>203</v>
      </c>
      <c r="C244" s="59" t="s">
        <v>79</v>
      </c>
      <c r="D244" s="59" t="s">
        <v>185</v>
      </c>
      <c r="E244" s="61">
        <v>0.4</v>
      </c>
      <c r="F244" s="112" t="s">
        <v>205</v>
      </c>
    </row>
    <row r="245" spans="1:6" ht="28" x14ac:dyDescent="0.3">
      <c r="A245" s="64" t="s">
        <v>270</v>
      </c>
      <c r="B245" s="59" t="s">
        <v>203</v>
      </c>
      <c r="C245" s="59" t="s">
        <v>81</v>
      </c>
      <c r="D245" s="59" t="s">
        <v>185</v>
      </c>
      <c r="E245" s="61">
        <v>0.2</v>
      </c>
      <c r="F245" s="112" t="s">
        <v>206</v>
      </c>
    </row>
    <row r="246" spans="1:6" ht="28" x14ac:dyDescent="0.3">
      <c r="A246" s="64" t="s">
        <v>270</v>
      </c>
      <c r="B246" s="59" t="s">
        <v>203</v>
      </c>
      <c r="C246" s="59" t="s">
        <v>83</v>
      </c>
      <c r="D246" s="59" t="s">
        <v>185</v>
      </c>
      <c r="E246" s="61">
        <v>0.4</v>
      </c>
      <c r="F246" s="112" t="s">
        <v>157</v>
      </c>
    </row>
    <row r="247" spans="1:6" ht="28" x14ac:dyDescent="0.3">
      <c r="A247" s="64" t="s">
        <v>270</v>
      </c>
      <c r="B247" s="59" t="s">
        <v>207</v>
      </c>
      <c r="C247" s="59" t="s">
        <v>85</v>
      </c>
      <c r="D247" s="59" t="s">
        <v>182</v>
      </c>
      <c r="E247" s="61">
        <v>0.2</v>
      </c>
      <c r="F247" s="112" t="s">
        <v>213</v>
      </c>
    </row>
    <row r="248" spans="1:6" ht="28" x14ac:dyDescent="0.3">
      <c r="A248" s="64" t="s">
        <v>270</v>
      </c>
      <c r="B248" s="59" t="s">
        <v>207</v>
      </c>
      <c r="C248" s="59" t="s">
        <v>85</v>
      </c>
      <c r="D248" s="59" t="s">
        <v>185</v>
      </c>
      <c r="E248" s="61">
        <v>0.4</v>
      </c>
      <c r="F248" s="112" t="s">
        <v>213</v>
      </c>
    </row>
  </sheetData>
  <autoFilter ref="A73:E94" xr:uid="{A5A088FB-2E70-4ED5-A13D-5EEEBD1328AD}"/>
  <sortState xmlns:xlrd2="http://schemas.microsoft.com/office/spreadsheetml/2017/richdata2" ref="G74:G80">
    <sortCondition ref="G74:G80"/>
  </sortState>
  <phoneticPr fontId="42" type="noConversion"/>
  <pageMargins left="0.7" right="0.7" top="0.75" bottom="0.75" header="0.3" footer="0.3"/>
  <pageSetup orientation="portrait" r:id="rId1"/>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F6D11-2EFD-464B-902B-5F1FE12EBE6D}">
  <sheetPr>
    <tabColor rgb="FFFFFF00"/>
  </sheetPr>
  <dimension ref="A3:U40"/>
  <sheetViews>
    <sheetView workbookViewId="0">
      <selection activeCell="C18" sqref="C18:D18"/>
    </sheetView>
  </sheetViews>
  <sheetFormatPr defaultColWidth="9" defaultRowHeight="14" x14ac:dyDescent="0.3"/>
  <cols>
    <col min="1" max="1" width="18.83203125" bestFit="1" customWidth="1"/>
    <col min="2" max="2" width="14.33203125" bestFit="1" customWidth="1"/>
    <col min="3" max="4" width="14" bestFit="1" customWidth="1"/>
    <col min="5" max="5" width="10.08203125" bestFit="1" customWidth="1"/>
    <col min="8" max="8" width="21.33203125" bestFit="1" customWidth="1"/>
    <col min="9" max="9" width="14.33203125" bestFit="1" customWidth="1"/>
    <col min="10" max="11" width="14" bestFit="1" customWidth="1"/>
    <col min="12" max="12" width="10.08203125" bestFit="1" customWidth="1"/>
    <col min="15" max="15" width="37.5" bestFit="1" customWidth="1"/>
    <col min="16" max="16" width="30.5" bestFit="1" customWidth="1"/>
    <col min="17" max="17" width="229.5" bestFit="1" customWidth="1"/>
    <col min="18" max="18" width="30.5" bestFit="1" customWidth="1"/>
    <col min="19" max="19" width="229.5" bestFit="1" customWidth="1"/>
    <col min="20" max="20" width="30.5" bestFit="1" customWidth="1"/>
    <col min="21" max="21" width="229.5" bestFit="1" customWidth="1"/>
    <col min="22" max="22" width="35.6640625" bestFit="1" customWidth="1"/>
    <col min="23" max="23" width="255.58203125" bestFit="1" customWidth="1"/>
  </cols>
  <sheetData>
    <row r="3" spans="1:21" x14ac:dyDescent="0.3">
      <c r="B3" s="39" t="s">
        <v>176</v>
      </c>
    </row>
    <row r="4" spans="1:21" x14ac:dyDescent="0.3">
      <c r="B4" t="s">
        <v>271</v>
      </c>
      <c r="C4" t="s">
        <v>270</v>
      </c>
      <c r="D4" t="s">
        <v>272</v>
      </c>
      <c r="H4" s="39" t="s">
        <v>179</v>
      </c>
      <c r="I4" s="39" t="s">
        <v>176</v>
      </c>
      <c r="P4" s="39" t="s">
        <v>176</v>
      </c>
    </row>
    <row r="5" spans="1:21" ht="24" customHeight="1" x14ac:dyDescent="0.3">
      <c r="A5" t="s">
        <v>237</v>
      </c>
      <c r="B5" s="52">
        <v>2292</v>
      </c>
      <c r="C5" s="52">
        <v>1109</v>
      </c>
      <c r="D5" s="52">
        <v>595</v>
      </c>
      <c r="H5" s="39" t="s">
        <v>175</v>
      </c>
      <c r="I5" t="s">
        <v>271</v>
      </c>
      <c r="J5" t="s">
        <v>270</v>
      </c>
      <c r="K5" t="s">
        <v>272</v>
      </c>
      <c r="P5" t="s">
        <v>271</v>
      </c>
      <c r="R5" t="s">
        <v>270</v>
      </c>
      <c r="T5" t="s">
        <v>272</v>
      </c>
    </row>
    <row r="6" spans="1:21" x14ac:dyDescent="0.3">
      <c r="H6" s="40" t="s">
        <v>152</v>
      </c>
      <c r="I6" s="52">
        <v>750</v>
      </c>
      <c r="J6" s="52">
        <v>1800</v>
      </c>
      <c r="K6" s="52">
        <v>2700</v>
      </c>
      <c r="O6" s="39" t="s">
        <v>175</v>
      </c>
      <c r="P6" t="s">
        <v>244</v>
      </c>
      <c r="Q6" t="s">
        <v>245</v>
      </c>
      <c r="R6" t="s">
        <v>244</v>
      </c>
      <c r="S6" t="s">
        <v>245</v>
      </c>
      <c r="T6" t="s">
        <v>244</v>
      </c>
      <c r="U6" t="s">
        <v>245</v>
      </c>
    </row>
    <row r="7" spans="1:21" x14ac:dyDescent="0.3">
      <c r="H7" s="40" t="s">
        <v>163</v>
      </c>
      <c r="I7" s="52">
        <v>3000</v>
      </c>
      <c r="J7" s="52">
        <v>3500</v>
      </c>
      <c r="K7" s="52">
        <v>6000</v>
      </c>
      <c r="O7" s="40" t="s">
        <v>207</v>
      </c>
      <c r="P7" s="55"/>
      <c r="Q7" s="329"/>
      <c r="R7" s="55"/>
      <c r="S7" s="329"/>
      <c r="T7" s="55"/>
      <c r="U7" s="329"/>
    </row>
    <row r="8" spans="1:21" x14ac:dyDescent="0.3">
      <c r="O8" s="54" t="s">
        <v>85</v>
      </c>
      <c r="P8" s="55">
        <v>0</v>
      </c>
      <c r="Q8" s="329" t="s">
        <v>246</v>
      </c>
      <c r="R8" s="55">
        <v>0.60000000000000009</v>
      </c>
      <c r="S8" s="329" t="s">
        <v>247</v>
      </c>
      <c r="T8" s="55">
        <v>0</v>
      </c>
      <c r="U8" s="329" t="s">
        <v>248</v>
      </c>
    </row>
    <row r="9" spans="1:21" x14ac:dyDescent="0.3">
      <c r="O9" s="40" t="s">
        <v>191</v>
      </c>
      <c r="P9" s="55"/>
      <c r="Q9" s="329"/>
      <c r="R9" s="55"/>
      <c r="S9" s="329"/>
      <c r="T9" s="55"/>
      <c r="U9" s="329"/>
    </row>
    <row r="10" spans="1:21" x14ac:dyDescent="0.3">
      <c r="O10" s="54" t="s">
        <v>189</v>
      </c>
      <c r="P10" s="55">
        <v>0.60000000000000009</v>
      </c>
      <c r="Q10" s="329" t="s">
        <v>249</v>
      </c>
      <c r="R10" s="55">
        <v>0.60000000000000009</v>
      </c>
      <c r="S10" s="329" t="s">
        <v>249</v>
      </c>
      <c r="T10" s="55">
        <v>0</v>
      </c>
      <c r="U10" s="329" t="s">
        <v>249</v>
      </c>
    </row>
    <row r="11" spans="1:21" x14ac:dyDescent="0.3">
      <c r="O11" s="54" t="s">
        <v>34</v>
      </c>
      <c r="P11" s="55">
        <v>0.60000000000000009</v>
      </c>
      <c r="Q11" s="329" t="s">
        <v>249</v>
      </c>
      <c r="R11" s="55">
        <v>0.60000000000000009</v>
      </c>
      <c r="S11" s="329" t="s">
        <v>249</v>
      </c>
      <c r="T11" s="55">
        <v>0</v>
      </c>
      <c r="U11" s="329" t="s">
        <v>249</v>
      </c>
    </row>
    <row r="12" spans="1:21" x14ac:dyDescent="0.3">
      <c r="O12" s="40" t="s">
        <v>196</v>
      </c>
      <c r="P12" s="55"/>
      <c r="Q12" s="329"/>
      <c r="R12" s="55"/>
      <c r="S12" s="329"/>
      <c r="T12" s="55"/>
      <c r="U12" s="329"/>
    </row>
    <row r="13" spans="1:21" x14ac:dyDescent="0.3">
      <c r="O13" s="54" t="s">
        <v>64</v>
      </c>
      <c r="P13" s="55">
        <v>0.60000000000000009</v>
      </c>
      <c r="Q13" s="329" t="s">
        <v>249</v>
      </c>
      <c r="R13" s="55">
        <v>0.60000000000000009</v>
      </c>
      <c r="S13" s="329" t="s">
        <v>249</v>
      </c>
      <c r="T13" s="55">
        <v>0</v>
      </c>
      <c r="U13" s="329" t="s">
        <v>249</v>
      </c>
    </row>
    <row r="14" spans="1:21" x14ac:dyDescent="0.3">
      <c r="O14" s="54" t="s">
        <v>199</v>
      </c>
      <c r="P14" s="55">
        <v>0.60000000000000009</v>
      </c>
      <c r="Q14" s="329" t="s">
        <v>249</v>
      </c>
      <c r="R14" s="55">
        <v>0.60000000000000009</v>
      </c>
      <c r="S14" s="329" t="s">
        <v>249</v>
      </c>
      <c r="T14" s="55">
        <v>0</v>
      </c>
      <c r="U14" s="329" t="s">
        <v>249</v>
      </c>
    </row>
    <row r="15" spans="1:21" x14ac:dyDescent="0.3">
      <c r="O15" s="54" t="s">
        <v>197</v>
      </c>
      <c r="P15" s="55">
        <v>25.4</v>
      </c>
      <c r="Q15" s="329" t="s">
        <v>250</v>
      </c>
      <c r="R15" s="55">
        <v>0.60000000000000009</v>
      </c>
      <c r="S15" s="329" t="s">
        <v>249</v>
      </c>
      <c r="T15" s="55">
        <v>0</v>
      </c>
      <c r="U15" s="329" t="s">
        <v>249</v>
      </c>
    </row>
    <row r="16" spans="1:21" x14ac:dyDescent="0.3">
      <c r="O16" s="40" t="s">
        <v>161</v>
      </c>
      <c r="P16" s="55"/>
      <c r="Q16" s="329"/>
      <c r="R16" s="55"/>
      <c r="S16" s="329"/>
      <c r="T16" s="55"/>
      <c r="U16" s="329"/>
    </row>
    <row r="17" spans="15:21" x14ac:dyDescent="0.3">
      <c r="O17" s="54" t="s">
        <v>194</v>
      </c>
      <c r="P17" s="55">
        <v>0.4</v>
      </c>
      <c r="Q17" s="329" t="s">
        <v>249</v>
      </c>
      <c r="R17" s="55">
        <v>0.2</v>
      </c>
      <c r="S17" s="329" t="s">
        <v>157</v>
      </c>
      <c r="T17" s="55">
        <v>0</v>
      </c>
      <c r="U17" s="329" t="s">
        <v>251</v>
      </c>
    </row>
    <row r="18" spans="15:21" x14ac:dyDescent="0.3">
      <c r="O18" s="54" t="s">
        <v>52</v>
      </c>
      <c r="P18" s="55">
        <v>300</v>
      </c>
      <c r="Q18" s="329" t="s">
        <v>252</v>
      </c>
      <c r="R18" s="55">
        <v>0.2</v>
      </c>
      <c r="S18" s="329" t="s">
        <v>157</v>
      </c>
      <c r="T18" s="55">
        <v>0</v>
      </c>
      <c r="U18" s="329" t="s">
        <v>251</v>
      </c>
    </row>
    <row r="19" spans="15:21" x14ac:dyDescent="0.3">
      <c r="O19" s="54" t="s">
        <v>57</v>
      </c>
      <c r="P19" s="55">
        <v>0.60000000000000009</v>
      </c>
      <c r="Q19" s="329" t="s">
        <v>249</v>
      </c>
      <c r="R19" s="55">
        <v>0.60000000000000009</v>
      </c>
      <c r="S19" s="329" t="s">
        <v>249</v>
      </c>
      <c r="T19" s="55">
        <v>0</v>
      </c>
      <c r="U19" s="329" t="s">
        <v>249</v>
      </c>
    </row>
    <row r="20" spans="15:21" x14ac:dyDescent="0.3">
      <c r="O20" s="40" t="s">
        <v>160</v>
      </c>
      <c r="P20" s="55"/>
      <c r="Q20" s="329"/>
      <c r="R20" s="55"/>
      <c r="S20" s="329"/>
      <c r="T20" s="55"/>
      <c r="U20" s="329"/>
    </row>
    <row r="21" spans="15:21" x14ac:dyDescent="0.3">
      <c r="O21" s="54" t="s">
        <v>59</v>
      </c>
      <c r="P21" s="55">
        <v>0.60000000000000009</v>
      </c>
      <c r="Q21" s="329" t="s">
        <v>249</v>
      </c>
      <c r="R21" s="55">
        <v>0.60000000000000009</v>
      </c>
      <c r="S21" s="329" t="s">
        <v>249</v>
      </c>
      <c r="T21" s="55">
        <v>0</v>
      </c>
      <c r="U21" s="329" t="s">
        <v>249</v>
      </c>
    </row>
    <row r="22" spans="15:21" x14ac:dyDescent="0.3">
      <c r="O22" s="54" t="s">
        <v>50</v>
      </c>
      <c r="P22" s="55">
        <v>0.60000000000000009</v>
      </c>
      <c r="Q22" s="329" t="s">
        <v>249</v>
      </c>
      <c r="R22" s="55">
        <v>0.60000000000000009</v>
      </c>
      <c r="S22" s="329" t="s">
        <v>249</v>
      </c>
      <c r="T22" s="55">
        <v>0</v>
      </c>
      <c r="U22" s="329" t="s">
        <v>249</v>
      </c>
    </row>
    <row r="23" spans="15:21" x14ac:dyDescent="0.3">
      <c r="O23" s="40" t="s">
        <v>159</v>
      </c>
      <c r="P23" s="55"/>
      <c r="Q23" s="329"/>
      <c r="R23" s="55"/>
      <c r="S23" s="329"/>
      <c r="T23" s="55"/>
      <c r="U23" s="329"/>
    </row>
    <row r="24" spans="15:21" x14ac:dyDescent="0.3">
      <c r="O24" s="54" t="s">
        <v>187</v>
      </c>
      <c r="P24" s="55">
        <v>0</v>
      </c>
      <c r="Q24" s="329" t="s">
        <v>253</v>
      </c>
      <c r="R24" s="55">
        <v>0</v>
      </c>
      <c r="S24" s="329" t="s">
        <v>253</v>
      </c>
      <c r="T24" s="55">
        <v>0</v>
      </c>
      <c r="U24" s="329" t="s">
        <v>253</v>
      </c>
    </row>
    <row r="25" spans="15:21" x14ac:dyDescent="0.3">
      <c r="O25" s="54" t="s">
        <v>21</v>
      </c>
      <c r="P25" s="55">
        <v>25.4</v>
      </c>
      <c r="Q25" s="329" t="s">
        <v>254</v>
      </c>
      <c r="R25" s="55">
        <v>0.60000000000000009</v>
      </c>
      <c r="S25" s="329" t="s">
        <v>249</v>
      </c>
      <c r="T25" s="55">
        <v>0</v>
      </c>
      <c r="U25" s="329" t="s">
        <v>249</v>
      </c>
    </row>
    <row r="26" spans="15:21" x14ac:dyDescent="0.3">
      <c r="O26" s="54" t="s">
        <v>181</v>
      </c>
      <c r="P26" s="55">
        <v>25.4</v>
      </c>
      <c r="Q26" s="329" t="s">
        <v>254</v>
      </c>
      <c r="R26" s="55">
        <v>0.60000000000000009</v>
      </c>
      <c r="S26" s="329" t="s">
        <v>249</v>
      </c>
      <c r="T26" s="55">
        <v>0</v>
      </c>
      <c r="U26" s="329" t="s">
        <v>249</v>
      </c>
    </row>
    <row r="27" spans="15:21" x14ac:dyDescent="0.3">
      <c r="O27" s="40" t="s">
        <v>201</v>
      </c>
      <c r="P27" s="55"/>
      <c r="Q27" s="329"/>
      <c r="R27" s="55"/>
      <c r="S27" s="329"/>
      <c r="T27" s="55"/>
      <c r="U27" s="329"/>
    </row>
    <row r="28" spans="15:21" x14ac:dyDescent="0.3">
      <c r="O28" s="54" t="s">
        <v>73</v>
      </c>
      <c r="P28" s="55">
        <v>0.60000000000000009</v>
      </c>
      <c r="Q28" s="329" t="s">
        <v>255</v>
      </c>
      <c r="R28" s="55">
        <v>0.60000000000000009</v>
      </c>
      <c r="S28" s="329" t="s">
        <v>255</v>
      </c>
      <c r="T28" s="55">
        <v>0</v>
      </c>
      <c r="U28" s="329" t="s">
        <v>255</v>
      </c>
    </row>
    <row r="29" spans="15:21" x14ac:dyDescent="0.3">
      <c r="O29" s="54" t="s">
        <v>70</v>
      </c>
      <c r="P29" s="55">
        <v>0.60000000000000009</v>
      </c>
      <c r="Q29" s="329" t="s">
        <v>255</v>
      </c>
      <c r="R29" s="55">
        <v>0.60000000000000009</v>
      </c>
      <c r="S29" s="329" t="s">
        <v>255</v>
      </c>
      <c r="T29" s="55">
        <v>0</v>
      </c>
      <c r="U29" s="329" t="s">
        <v>255</v>
      </c>
    </row>
    <row r="30" spans="15:21" x14ac:dyDescent="0.3">
      <c r="O30" s="54" t="s">
        <v>67</v>
      </c>
      <c r="P30" s="55">
        <v>0.60000000000000009</v>
      </c>
      <c r="Q30" s="329" t="s">
        <v>255</v>
      </c>
      <c r="R30" s="55">
        <v>0.60000000000000009</v>
      </c>
      <c r="S30" s="329" t="s">
        <v>255</v>
      </c>
      <c r="T30" s="55">
        <v>0</v>
      </c>
      <c r="U30" s="329" t="s">
        <v>255</v>
      </c>
    </row>
    <row r="31" spans="15:21" x14ac:dyDescent="0.3">
      <c r="O31" s="40" t="s">
        <v>203</v>
      </c>
      <c r="P31" s="55"/>
      <c r="Q31" s="329"/>
      <c r="R31" s="55"/>
      <c r="S31" s="329"/>
      <c r="T31" s="55"/>
      <c r="U31" s="329"/>
    </row>
    <row r="32" spans="15:21" x14ac:dyDescent="0.3">
      <c r="O32" s="54" t="s">
        <v>81</v>
      </c>
      <c r="P32" s="55">
        <v>0.4</v>
      </c>
      <c r="Q32" s="329" t="s">
        <v>256</v>
      </c>
      <c r="R32" s="55">
        <v>0.4</v>
      </c>
      <c r="S32" s="329" t="s">
        <v>256</v>
      </c>
      <c r="T32" s="55">
        <v>0</v>
      </c>
      <c r="U32" s="329" t="s">
        <v>256</v>
      </c>
    </row>
    <row r="33" spans="15:21" x14ac:dyDescent="0.3">
      <c r="O33" s="54" t="s">
        <v>78</v>
      </c>
      <c r="P33" s="55">
        <v>0.60000000000000009</v>
      </c>
      <c r="Q33" s="329" t="s">
        <v>257</v>
      </c>
      <c r="R33" s="55">
        <v>0.60000000000000009</v>
      </c>
      <c r="S33" s="329" t="s">
        <v>258</v>
      </c>
      <c r="T33" s="55">
        <v>0</v>
      </c>
      <c r="U33" s="329" t="s">
        <v>258</v>
      </c>
    </row>
    <row r="34" spans="15:21" x14ac:dyDescent="0.3">
      <c r="O34" s="54" t="s">
        <v>75</v>
      </c>
      <c r="P34" s="55">
        <v>0.60000000000000009</v>
      </c>
      <c r="Q34" s="329" t="s">
        <v>249</v>
      </c>
      <c r="R34" s="55">
        <v>0.60000000000000009</v>
      </c>
      <c r="S34" s="329" t="s">
        <v>249</v>
      </c>
      <c r="T34" s="55">
        <v>0</v>
      </c>
      <c r="U34" s="329" t="s">
        <v>249</v>
      </c>
    </row>
    <row r="35" spans="15:21" x14ac:dyDescent="0.3">
      <c r="O35" s="54" t="s">
        <v>83</v>
      </c>
      <c r="P35" s="55">
        <v>0.60000000000000009</v>
      </c>
      <c r="Q35" s="329" t="s">
        <v>249</v>
      </c>
      <c r="R35" s="55">
        <v>0.60000000000000009</v>
      </c>
      <c r="S35" s="329" t="s">
        <v>249</v>
      </c>
      <c r="T35" s="55">
        <v>0</v>
      </c>
      <c r="U35" s="329" t="s">
        <v>249</v>
      </c>
    </row>
    <row r="36" spans="15:21" x14ac:dyDescent="0.3">
      <c r="O36" s="54" t="s">
        <v>76</v>
      </c>
      <c r="P36" s="55">
        <v>0.60000000000000009</v>
      </c>
      <c r="Q36" s="329" t="s">
        <v>257</v>
      </c>
      <c r="R36" s="55">
        <v>0.60000000000000009</v>
      </c>
      <c r="S36" s="329" t="s">
        <v>258</v>
      </c>
      <c r="T36" s="55">
        <v>0</v>
      </c>
      <c r="U36" s="329" t="s">
        <v>258</v>
      </c>
    </row>
    <row r="37" spans="15:21" x14ac:dyDescent="0.3">
      <c r="O37" s="54" t="s">
        <v>79</v>
      </c>
      <c r="P37" s="55">
        <v>0.60000000000000009</v>
      </c>
      <c r="Q37" s="329" t="s">
        <v>259</v>
      </c>
      <c r="R37" s="55">
        <v>0.60000000000000009</v>
      </c>
      <c r="S37" s="329" t="s">
        <v>259</v>
      </c>
      <c r="T37" s="55">
        <v>0</v>
      </c>
      <c r="U37" s="329" t="s">
        <v>259</v>
      </c>
    </row>
    <row r="38" spans="15:21" x14ac:dyDescent="0.3">
      <c r="O38" s="40" t="s">
        <v>192</v>
      </c>
      <c r="P38" s="55"/>
      <c r="Q38" s="329"/>
      <c r="R38" s="55"/>
      <c r="S38" s="329"/>
      <c r="T38" s="55"/>
      <c r="U38" s="329"/>
    </row>
    <row r="39" spans="15:21" x14ac:dyDescent="0.3">
      <c r="O39" s="54" t="s">
        <v>47</v>
      </c>
      <c r="P39" s="55">
        <v>41</v>
      </c>
      <c r="Q39" s="329" t="s">
        <v>260</v>
      </c>
      <c r="R39" s="55">
        <v>0.60000000000000009</v>
      </c>
      <c r="S39" s="329" t="s">
        <v>249</v>
      </c>
      <c r="T39" s="55">
        <v>0</v>
      </c>
      <c r="U39" s="329" t="s">
        <v>249</v>
      </c>
    </row>
    <row r="40" spans="15:21" x14ac:dyDescent="0.3">
      <c r="O40" s="54" t="s">
        <v>50</v>
      </c>
      <c r="P40" s="55"/>
      <c r="Q40" s="329"/>
      <c r="R40" s="55">
        <v>0.60000000000000009</v>
      </c>
      <c r="S40" s="329" t="s">
        <v>249</v>
      </c>
      <c r="T40" s="55">
        <v>0</v>
      </c>
      <c r="U40" s="329" t="s">
        <v>249</v>
      </c>
    </row>
  </sheetData>
  <pageMargins left="0.7" right="0.7" top="0.75" bottom="0.75" header="0.3" footer="0.3"/>
  <pageSetup orientation="portrait" r:id="rId4"/>
  <drawing r:id="rId5"/>
  <extLst>
    <ext xmlns:x14="http://schemas.microsoft.com/office/spreadsheetml/2009/9/main" uri="{A8765BA9-456A-4dab-B4F3-ACF838C121DE}">
      <x14:slicerList>
        <x14:slicer r:id="rId6"/>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B96E0-B6A4-469C-8890-CF2662EFAF6F}">
  <sheetPr>
    <tabColor rgb="FFFFFF00"/>
  </sheetPr>
  <dimension ref="A1:A5"/>
  <sheetViews>
    <sheetView workbookViewId="0">
      <selection activeCell="C18" sqref="C18:D18"/>
    </sheetView>
  </sheetViews>
  <sheetFormatPr defaultColWidth="9" defaultRowHeight="14" x14ac:dyDescent="0.3"/>
  <cols>
    <col min="1" max="1" width="18.08203125" bestFit="1" customWidth="1"/>
  </cols>
  <sheetData>
    <row r="1" spans="1:1" x14ac:dyDescent="0.3">
      <c r="A1" s="114" t="s">
        <v>147</v>
      </c>
    </row>
    <row r="2" spans="1:1" x14ac:dyDescent="0.3">
      <c r="A2" s="91" t="s">
        <v>131</v>
      </c>
    </row>
    <row r="3" spans="1:1" x14ac:dyDescent="0.3">
      <c r="A3" s="115" t="s">
        <v>132</v>
      </c>
    </row>
    <row r="4" spans="1:1" x14ac:dyDescent="0.3">
      <c r="A4" s="91" t="s">
        <v>133</v>
      </c>
    </row>
    <row r="5" spans="1:1" x14ac:dyDescent="0.3">
      <c r="A5" s="116" t="s">
        <v>134</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9A73C-BDCF-491D-8758-00328AE3FA05}">
  <sheetPr>
    <tabColor rgb="FF00B0F0"/>
  </sheetPr>
  <dimension ref="A3:G35"/>
  <sheetViews>
    <sheetView workbookViewId="0">
      <selection activeCell="C18" sqref="C18:D18"/>
    </sheetView>
  </sheetViews>
  <sheetFormatPr defaultColWidth="9" defaultRowHeight="14" x14ac:dyDescent="0.3"/>
  <cols>
    <col min="1" max="1" width="26.25" bestFit="1" customWidth="1"/>
    <col min="2" max="2" width="15.1640625" bestFit="1" customWidth="1"/>
    <col min="3" max="3" width="9.4140625" style="11" bestFit="1" customWidth="1"/>
    <col min="4" max="4" width="15.1640625" bestFit="1" customWidth="1"/>
    <col min="5" max="5" width="9.4140625" bestFit="1" customWidth="1"/>
    <col min="6" max="6" width="15.1640625" bestFit="1" customWidth="1"/>
    <col min="7" max="7" width="9.4140625" bestFit="1" customWidth="1"/>
  </cols>
  <sheetData>
    <row r="3" spans="1:7" ht="14.5" thickBot="1" x14ac:dyDescent="0.35">
      <c r="B3" s="39" t="s">
        <v>176</v>
      </c>
    </row>
    <row r="4" spans="1:7" ht="14.5" thickBot="1" x14ac:dyDescent="0.35">
      <c r="A4" s="45"/>
      <c r="B4" s="51" t="s">
        <v>271</v>
      </c>
      <c r="C4" s="49"/>
      <c r="D4" s="49" t="s">
        <v>270</v>
      </c>
      <c r="E4" s="49"/>
      <c r="F4" s="49" t="s">
        <v>272</v>
      </c>
      <c r="G4" s="50"/>
    </row>
    <row r="5" spans="1:7" ht="14.5" thickBot="1" x14ac:dyDescent="0.35">
      <c r="A5" s="46" t="s">
        <v>175</v>
      </c>
      <c r="B5" t="s">
        <v>230</v>
      </c>
      <c r="C5" t="s">
        <v>174</v>
      </c>
      <c r="D5" t="s">
        <v>230</v>
      </c>
      <c r="E5" t="s">
        <v>174</v>
      </c>
      <c r="F5" t="s">
        <v>230</v>
      </c>
      <c r="G5" t="s">
        <v>174</v>
      </c>
    </row>
    <row r="6" spans="1:7" x14ac:dyDescent="0.3">
      <c r="A6" s="47" t="s">
        <v>189</v>
      </c>
      <c r="B6" s="330" t="s">
        <v>226</v>
      </c>
      <c r="C6" s="331" t="s">
        <v>157</v>
      </c>
      <c r="D6" s="331" t="s">
        <v>226</v>
      </c>
      <c r="E6" s="331" t="s">
        <v>157</v>
      </c>
      <c r="F6" s="331" t="s">
        <v>228</v>
      </c>
      <c r="G6" s="332" t="s">
        <v>157</v>
      </c>
    </row>
    <row r="7" spans="1:7" ht="14.5" thickBot="1" x14ac:dyDescent="0.35">
      <c r="A7" s="48" t="s">
        <v>34</v>
      </c>
      <c r="B7" s="333" t="s">
        <v>226</v>
      </c>
      <c r="C7" s="334" t="s">
        <v>157</v>
      </c>
      <c r="D7" s="334" t="s">
        <v>226</v>
      </c>
      <c r="E7" s="334" t="s">
        <v>157</v>
      </c>
      <c r="F7" s="334" t="s">
        <v>228</v>
      </c>
      <c r="G7" s="335" t="s">
        <v>157</v>
      </c>
    </row>
    <row r="8" spans="1:7" x14ac:dyDescent="0.3">
      <c r="C8"/>
    </row>
    <row r="9" spans="1:7" x14ac:dyDescent="0.3">
      <c r="C9"/>
    </row>
    <row r="10" spans="1:7" x14ac:dyDescent="0.3">
      <c r="C10"/>
    </row>
    <row r="11" spans="1:7" x14ac:dyDescent="0.3">
      <c r="C11"/>
    </row>
    <row r="12" spans="1:7" x14ac:dyDescent="0.3">
      <c r="C12"/>
    </row>
    <row r="13" spans="1:7" x14ac:dyDescent="0.3">
      <c r="C13"/>
    </row>
    <row r="14" spans="1:7" x14ac:dyDescent="0.3">
      <c r="C14"/>
    </row>
    <row r="15" spans="1:7" x14ac:dyDescent="0.3">
      <c r="C15"/>
    </row>
    <row r="16" spans="1:7" x14ac:dyDescent="0.3">
      <c r="C16"/>
    </row>
    <row r="17" spans="3:3" x14ac:dyDescent="0.3">
      <c r="C17"/>
    </row>
    <row r="18" spans="3:3" x14ac:dyDescent="0.3">
      <c r="C18"/>
    </row>
    <row r="19" spans="3:3" x14ac:dyDescent="0.3">
      <c r="C19"/>
    </row>
    <row r="20" spans="3:3" x14ac:dyDescent="0.3">
      <c r="C20"/>
    </row>
    <row r="21" spans="3:3" x14ac:dyDescent="0.3">
      <c r="C21"/>
    </row>
    <row r="22" spans="3:3" x14ac:dyDescent="0.3">
      <c r="C22"/>
    </row>
    <row r="23" spans="3:3" x14ac:dyDescent="0.3">
      <c r="C23"/>
    </row>
    <row r="24" spans="3:3" x14ac:dyDescent="0.3">
      <c r="C24"/>
    </row>
    <row r="25" spans="3:3" x14ac:dyDescent="0.3">
      <c r="C25"/>
    </row>
    <row r="26" spans="3:3" x14ac:dyDescent="0.3">
      <c r="C26"/>
    </row>
    <row r="27" spans="3:3" x14ac:dyDescent="0.3">
      <c r="C27"/>
    </row>
    <row r="28" spans="3:3" x14ac:dyDescent="0.3">
      <c r="C28"/>
    </row>
    <row r="29" spans="3:3" x14ac:dyDescent="0.3">
      <c r="C29"/>
    </row>
    <row r="30" spans="3:3" x14ac:dyDescent="0.3">
      <c r="C30"/>
    </row>
    <row r="31" spans="3:3" x14ac:dyDescent="0.3">
      <c r="C31"/>
    </row>
    <row r="32" spans="3:3" ht="14.5" thickBot="1" x14ac:dyDescent="0.35">
      <c r="C32"/>
    </row>
    <row r="33" customFormat="1" x14ac:dyDescent="0.3"/>
    <row r="34" customFormat="1" x14ac:dyDescent="0.3"/>
    <row r="35" customFormat="1" x14ac:dyDescent="0.3"/>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66452-0699-4F91-BFAB-A936DB17D3FF}">
  <sheetPr>
    <tabColor rgb="FF00B050"/>
  </sheetPr>
  <dimension ref="A1:AH25"/>
  <sheetViews>
    <sheetView workbookViewId="0">
      <selection activeCell="C18" sqref="C18:D18"/>
    </sheetView>
  </sheetViews>
  <sheetFormatPr defaultColWidth="15.58203125" defaultRowHeight="14" x14ac:dyDescent="0.3"/>
  <cols>
    <col min="1" max="1" width="20.5" customWidth="1"/>
    <col min="2" max="2" width="17.6640625" customWidth="1"/>
    <col min="3" max="3" width="20.5" customWidth="1"/>
    <col min="4" max="6" width="15.58203125" style="121"/>
    <col min="9" max="9" width="14.6640625" bestFit="1" customWidth="1"/>
    <col min="10" max="10" width="14.1640625" bestFit="1" customWidth="1"/>
    <col min="11" max="11" width="15.58203125" bestFit="1" customWidth="1"/>
    <col min="12" max="12" width="10.08203125" bestFit="1" customWidth="1"/>
    <col min="13" max="15" width="6.83203125" bestFit="1" customWidth="1"/>
    <col min="16" max="16" width="5.83203125" bestFit="1" customWidth="1"/>
    <col min="17" max="19" width="6.83203125" bestFit="1" customWidth="1"/>
    <col min="20" max="20" width="3.83203125" bestFit="1" customWidth="1"/>
    <col min="21" max="21" width="6.83203125" bestFit="1" customWidth="1"/>
    <col min="22" max="22" width="5.83203125" bestFit="1" customWidth="1"/>
    <col min="23" max="25" width="6.83203125" bestFit="1" customWidth="1"/>
    <col min="26" max="29" width="4.83203125" bestFit="1" customWidth="1"/>
    <col min="30" max="30" width="5.83203125" bestFit="1" customWidth="1"/>
    <col min="31" max="32" width="8.83203125" bestFit="1" customWidth="1"/>
    <col min="33" max="33" width="7.83203125" bestFit="1" customWidth="1"/>
    <col min="34" max="34" width="10.08203125" bestFit="1" customWidth="1"/>
  </cols>
  <sheetData>
    <row r="1" spans="1:34" s="121" customFormat="1" ht="31.5" customHeight="1" x14ac:dyDescent="0.3">
      <c r="A1" s="117" t="s">
        <v>147</v>
      </c>
      <c r="B1" s="117" t="s">
        <v>146</v>
      </c>
      <c r="C1" s="117" t="s">
        <v>221</v>
      </c>
      <c r="D1" s="118" t="s">
        <v>128</v>
      </c>
      <c r="E1" s="119" t="s">
        <v>129</v>
      </c>
      <c r="F1" s="120" t="s">
        <v>130</v>
      </c>
      <c r="I1"/>
      <c r="J1" s="39" t="s">
        <v>176</v>
      </c>
      <c r="K1"/>
      <c r="L1"/>
      <c r="M1"/>
      <c r="N1"/>
      <c r="O1"/>
      <c r="P1"/>
      <c r="Q1"/>
      <c r="R1"/>
      <c r="S1"/>
      <c r="T1"/>
      <c r="U1"/>
      <c r="V1"/>
      <c r="W1"/>
      <c r="X1"/>
      <c r="Y1"/>
      <c r="Z1"/>
      <c r="AA1"/>
      <c r="AB1"/>
      <c r="AC1"/>
      <c r="AD1"/>
      <c r="AE1"/>
      <c r="AF1"/>
      <c r="AG1"/>
      <c r="AH1"/>
    </row>
    <row r="2" spans="1:34" x14ac:dyDescent="0.3">
      <c r="A2" s="58" t="s">
        <v>131</v>
      </c>
      <c r="B2" s="58" t="s">
        <v>131</v>
      </c>
      <c r="C2" s="122" t="s">
        <v>217</v>
      </c>
      <c r="D2" s="123">
        <v>44.08</v>
      </c>
      <c r="E2" s="124">
        <v>21.33</v>
      </c>
      <c r="F2" s="125">
        <v>11.44</v>
      </c>
      <c r="I2" s="39" t="s">
        <v>222</v>
      </c>
      <c r="J2" t="s">
        <v>131</v>
      </c>
      <c r="K2" t="s">
        <v>219</v>
      </c>
    </row>
    <row r="3" spans="1:34" x14ac:dyDescent="0.3">
      <c r="A3" s="58" t="s">
        <v>132</v>
      </c>
      <c r="B3" s="58" t="s">
        <v>131</v>
      </c>
      <c r="C3" s="122" t="s">
        <v>217</v>
      </c>
      <c r="D3" s="123">
        <v>106.67</v>
      </c>
      <c r="E3" s="124">
        <v>57.65</v>
      </c>
      <c r="F3" s="125">
        <v>29.12</v>
      </c>
      <c r="I3" s="40" t="s">
        <v>214</v>
      </c>
      <c r="J3" s="1">
        <v>4651</v>
      </c>
      <c r="K3" s="1">
        <v>19672.12</v>
      </c>
    </row>
    <row r="4" spans="1:34" x14ac:dyDescent="0.3">
      <c r="A4" s="58" t="s">
        <v>133</v>
      </c>
      <c r="B4" s="58" t="s">
        <v>131</v>
      </c>
      <c r="C4" s="122" t="s">
        <v>217</v>
      </c>
      <c r="D4" s="123">
        <v>89.44</v>
      </c>
      <c r="E4" s="124">
        <v>46.29</v>
      </c>
      <c r="F4" s="125">
        <v>24.4</v>
      </c>
      <c r="I4" s="40" t="s">
        <v>215</v>
      </c>
      <c r="J4" s="1">
        <v>2407</v>
      </c>
      <c r="K4" s="1">
        <v>19672.12</v>
      </c>
    </row>
    <row r="5" spans="1:34" x14ac:dyDescent="0.3">
      <c r="A5" s="58" t="s">
        <v>134</v>
      </c>
      <c r="B5" s="58" t="s">
        <v>131</v>
      </c>
      <c r="C5" s="122" t="s">
        <v>217</v>
      </c>
      <c r="D5" s="123">
        <v>161.33000000000001</v>
      </c>
      <c r="E5" s="124">
        <v>88.85</v>
      </c>
      <c r="F5" s="125">
        <v>42.1</v>
      </c>
      <c r="I5" s="40" t="s">
        <v>216</v>
      </c>
      <c r="J5" s="1">
        <v>1269</v>
      </c>
      <c r="K5" s="1">
        <v>20731.88</v>
      </c>
    </row>
    <row r="6" spans="1:34" x14ac:dyDescent="0.3">
      <c r="A6" s="58" t="s">
        <v>131</v>
      </c>
      <c r="B6" s="58" t="s">
        <v>131</v>
      </c>
      <c r="C6" s="126" t="s">
        <v>218</v>
      </c>
      <c r="D6" s="123">
        <v>88.16</v>
      </c>
      <c r="E6" s="124">
        <v>42.66</v>
      </c>
      <c r="F6" s="125">
        <v>22.87</v>
      </c>
    </row>
    <row r="7" spans="1:34" x14ac:dyDescent="0.3">
      <c r="A7" s="58" t="s">
        <v>132</v>
      </c>
      <c r="B7" s="58" t="s">
        <v>131</v>
      </c>
      <c r="C7" s="126" t="s">
        <v>218</v>
      </c>
      <c r="D7" s="123">
        <v>213.36</v>
      </c>
      <c r="E7" s="124">
        <v>115.32</v>
      </c>
      <c r="F7" s="125">
        <v>58.23</v>
      </c>
    </row>
    <row r="8" spans="1:34" x14ac:dyDescent="0.3">
      <c r="A8" s="58" t="s">
        <v>133</v>
      </c>
      <c r="B8" s="58" t="s">
        <v>131</v>
      </c>
      <c r="C8" s="126" t="s">
        <v>218</v>
      </c>
      <c r="D8" s="123">
        <v>178.89</v>
      </c>
      <c r="E8" s="124">
        <v>92.58</v>
      </c>
      <c r="F8" s="125">
        <v>48.79</v>
      </c>
    </row>
    <row r="9" spans="1:34" x14ac:dyDescent="0.3">
      <c r="A9" s="58" t="s">
        <v>134</v>
      </c>
      <c r="B9" s="58" t="s">
        <v>131</v>
      </c>
      <c r="C9" s="126" t="s">
        <v>218</v>
      </c>
      <c r="D9" s="123">
        <v>322.64</v>
      </c>
      <c r="E9" s="124">
        <v>177.7</v>
      </c>
      <c r="F9" s="125">
        <v>84.2</v>
      </c>
    </row>
    <row r="10" spans="1:34" x14ac:dyDescent="0.3">
      <c r="A10" s="58" t="s">
        <v>131</v>
      </c>
      <c r="B10" s="58" t="s">
        <v>131</v>
      </c>
      <c r="C10" s="127" t="s">
        <v>135</v>
      </c>
      <c r="D10" s="128">
        <v>2292</v>
      </c>
      <c r="E10" s="129">
        <v>1109</v>
      </c>
      <c r="F10" s="130">
        <v>595</v>
      </c>
    </row>
    <row r="11" spans="1:34" x14ac:dyDescent="0.3">
      <c r="A11" s="58" t="s">
        <v>132</v>
      </c>
      <c r="B11" s="58" t="s">
        <v>131</v>
      </c>
      <c r="C11" s="127" t="s">
        <v>135</v>
      </c>
      <c r="D11" s="128">
        <v>5547</v>
      </c>
      <c r="E11" s="129">
        <v>2998</v>
      </c>
      <c r="F11" s="130">
        <v>1514</v>
      </c>
    </row>
    <row r="12" spans="1:34" x14ac:dyDescent="0.3">
      <c r="A12" s="58" t="s">
        <v>133</v>
      </c>
      <c r="B12" s="58" t="s">
        <v>131</v>
      </c>
      <c r="C12" s="127" t="s">
        <v>135</v>
      </c>
      <c r="D12" s="128">
        <v>4651</v>
      </c>
      <c r="E12" s="129">
        <v>2407</v>
      </c>
      <c r="F12" s="130">
        <v>1269</v>
      </c>
    </row>
    <row r="13" spans="1:34" x14ac:dyDescent="0.3">
      <c r="A13" s="58" t="s">
        <v>134</v>
      </c>
      <c r="B13" s="58" t="s">
        <v>131</v>
      </c>
      <c r="C13" s="127" t="s">
        <v>135</v>
      </c>
      <c r="D13" s="128">
        <v>8389</v>
      </c>
      <c r="E13" s="129">
        <v>4620</v>
      </c>
      <c r="F13" s="130">
        <v>2189</v>
      </c>
    </row>
    <row r="14" spans="1:34" x14ac:dyDescent="0.3">
      <c r="A14" s="58" t="s">
        <v>131</v>
      </c>
      <c r="B14" s="58" t="s">
        <v>219</v>
      </c>
      <c r="C14" s="122" t="s">
        <v>217</v>
      </c>
      <c r="D14" s="123">
        <v>202.5</v>
      </c>
      <c r="E14" s="124">
        <v>202.5</v>
      </c>
      <c r="F14" s="125">
        <v>211.6</v>
      </c>
    </row>
    <row r="15" spans="1:34" x14ac:dyDescent="0.3">
      <c r="A15" s="58" t="s">
        <v>132</v>
      </c>
      <c r="B15" s="58" t="s">
        <v>219</v>
      </c>
      <c r="C15" s="122" t="s">
        <v>217</v>
      </c>
      <c r="D15" s="123">
        <v>424.62</v>
      </c>
      <c r="E15" s="124">
        <v>424.62</v>
      </c>
      <c r="F15" s="125">
        <v>451.46</v>
      </c>
    </row>
    <row r="16" spans="1:34" x14ac:dyDescent="0.3">
      <c r="A16" s="58" t="s">
        <v>133</v>
      </c>
      <c r="B16" s="58" t="s">
        <v>219</v>
      </c>
      <c r="C16" s="122" t="s">
        <v>217</v>
      </c>
      <c r="D16" s="123">
        <v>378.31</v>
      </c>
      <c r="E16" s="124">
        <v>378.31</v>
      </c>
      <c r="F16" s="125">
        <v>398.69</v>
      </c>
    </row>
    <row r="17" spans="1:6" x14ac:dyDescent="0.3">
      <c r="A17" s="58" t="s">
        <v>134</v>
      </c>
      <c r="B17" s="58" t="s">
        <v>219</v>
      </c>
      <c r="C17" s="122" t="s">
        <v>217</v>
      </c>
      <c r="D17" s="123">
        <v>624.1</v>
      </c>
      <c r="E17" s="124">
        <v>624.1</v>
      </c>
      <c r="F17" s="125">
        <v>668.33</v>
      </c>
    </row>
    <row r="18" spans="1:6" x14ac:dyDescent="0.3">
      <c r="A18" s="58" t="s">
        <v>131</v>
      </c>
      <c r="B18" s="58" t="s">
        <v>219</v>
      </c>
      <c r="C18" s="126" t="s">
        <v>218</v>
      </c>
      <c r="D18" s="123">
        <f>D14*2</f>
        <v>405</v>
      </c>
      <c r="E18" s="124">
        <f>E14*2</f>
        <v>405</v>
      </c>
      <c r="F18" s="125">
        <f>F14*2</f>
        <v>423.2</v>
      </c>
    </row>
    <row r="19" spans="1:6" x14ac:dyDescent="0.3">
      <c r="A19" s="58" t="s">
        <v>132</v>
      </c>
      <c r="B19" s="58" t="s">
        <v>219</v>
      </c>
      <c r="C19" s="126" t="s">
        <v>218</v>
      </c>
      <c r="D19" s="123">
        <f t="shared" ref="D19:F21" si="0">D15*2</f>
        <v>849.24</v>
      </c>
      <c r="E19" s="124">
        <f t="shared" si="0"/>
        <v>849.24</v>
      </c>
      <c r="F19" s="125">
        <f>F15*2</f>
        <v>902.92</v>
      </c>
    </row>
    <row r="20" spans="1:6" x14ac:dyDescent="0.3">
      <c r="A20" s="58" t="s">
        <v>133</v>
      </c>
      <c r="B20" s="58" t="s">
        <v>219</v>
      </c>
      <c r="C20" s="126" t="s">
        <v>218</v>
      </c>
      <c r="D20" s="123">
        <f t="shared" si="0"/>
        <v>756.62</v>
      </c>
      <c r="E20" s="124">
        <f t="shared" si="0"/>
        <v>756.62</v>
      </c>
      <c r="F20" s="125">
        <f t="shared" si="0"/>
        <v>797.38</v>
      </c>
    </row>
    <row r="21" spans="1:6" x14ac:dyDescent="0.3">
      <c r="A21" s="58" t="s">
        <v>134</v>
      </c>
      <c r="B21" s="58" t="s">
        <v>219</v>
      </c>
      <c r="C21" s="126" t="s">
        <v>218</v>
      </c>
      <c r="D21" s="123">
        <f t="shared" si="0"/>
        <v>1248.2</v>
      </c>
      <c r="E21" s="124">
        <f t="shared" si="0"/>
        <v>1248.2</v>
      </c>
      <c r="F21" s="125">
        <f t="shared" si="0"/>
        <v>1336.66</v>
      </c>
    </row>
    <row r="22" spans="1:6" x14ac:dyDescent="0.3">
      <c r="A22" s="58" t="s">
        <v>131</v>
      </c>
      <c r="B22" s="58" t="s">
        <v>219</v>
      </c>
      <c r="C22" s="127" t="s">
        <v>135</v>
      </c>
      <c r="D22" s="128">
        <f>D14*52</f>
        <v>10530</v>
      </c>
      <c r="E22" s="129">
        <f>E14*52</f>
        <v>10530</v>
      </c>
      <c r="F22" s="130">
        <f>F14*52</f>
        <v>11003.199999999999</v>
      </c>
    </row>
    <row r="23" spans="1:6" x14ac:dyDescent="0.3">
      <c r="A23" s="58" t="s">
        <v>132</v>
      </c>
      <c r="B23" s="58" t="s">
        <v>219</v>
      </c>
      <c r="C23" s="127" t="s">
        <v>135</v>
      </c>
      <c r="D23" s="128">
        <f t="shared" ref="D23:F25" si="1">D15*52</f>
        <v>22080.240000000002</v>
      </c>
      <c r="E23" s="129">
        <f t="shared" si="1"/>
        <v>22080.240000000002</v>
      </c>
      <c r="F23" s="130">
        <f t="shared" si="1"/>
        <v>23475.919999999998</v>
      </c>
    </row>
    <row r="24" spans="1:6" x14ac:dyDescent="0.3">
      <c r="A24" s="58" t="s">
        <v>133</v>
      </c>
      <c r="B24" s="58" t="s">
        <v>219</v>
      </c>
      <c r="C24" s="127" t="s">
        <v>135</v>
      </c>
      <c r="D24" s="128">
        <f t="shared" si="1"/>
        <v>19672.12</v>
      </c>
      <c r="E24" s="129">
        <f t="shared" si="1"/>
        <v>19672.12</v>
      </c>
      <c r="F24" s="130">
        <f t="shared" si="1"/>
        <v>20731.88</v>
      </c>
    </row>
    <row r="25" spans="1:6" x14ac:dyDescent="0.3">
      <c r="A25" s="58" t="s">
        <v>134</v>
      </c>
      <c r="B25" s="58" t="s">
        <v>219</v>
      </c>
      <c r="C25" s="127" t="s">
        <v>135</v>
      </c>
      <c r="D25" s="128">
        <f t="shared" si="1"/>
        <v>32453.200000000001</v>
      </c>
      <c r="E25" s="129">
        <f t="shared" si="1"/>
        <v>32453.200000000001</v>
      </c>
      <c r="F25" s="130">
        <f t="shared" si="1"/>
        <v>34753.160000000003</v>
      </c>
    </row>
  </sheetData>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Dashboard MatchYour Plan</vt:lpstr>
      <vt:lpstr>Working</vt:lpstr>
      <vt:lpstr>Pivot for working</vt:lpstr>
      <vt:lpstr>SingleFamily</vt:lpstr>
      <vt:lpstr>Estimate cost</vt:lpstr>
      <vt:lpstr>pivot for estimate cost</vt:lpstr>
      <vt:lpstr>Insured person(s)</vt:lpstr>
      <vt:lpstr>Pivot for All plans</vt:lpstr>
      <vt:lpstr>EE Pay Matrix 2025</vt:lpstr>
      <vt:lpstr>CENTRAL DATA</vt:lpstr>
      <vt:lpstr>ALL PLANS</vt:lpstr>
      <vt:lpstr>$750 PPO Plan</vt:lpstr>
      <vt:lpstr>PPO 2700 </vt:lpstr>
      <vt:lpstr>PPO 1800</vt:lpstr>
      <vt:lpstr>'$750 PPO Plan'!_Hlk101628512</vt:lpstr>
      <vt:lpstr>'$750 PPO Plan'!_Hlk103289131</vt:lpstr>
      <vt:lpstr>'$750 PPO Plan'!_Hlk103683719</vt:lpstr>
      <vt:lpstr>'$750 PPO Plan'!_Hlk111554529</vt:lpstr>
      <vt:lpstr>'$750 PPO Plan'!_Hlk111555007</vt:lpstr>
      <vt:lpstr>'$750 PPO Plan'!_Hlk111616001</vt:lpstr>
      <vt:lpstr>'$750 PPO Plan'!_Hlk162273988</vt:lpstr>
      <vt:lpstr>'$750 PPO Plan'!_Hlk162274022</vt:lpstr>
      <vt:lpstr>'$750 PPO Plan'!_Hlk172548582</vt:lpstr>
      <vt:lpstr>'$750 PPO Plan'!_Hlk177834480</vt:lpstr>
      <vt:lpstr>'CENTRAL DATA'!_Hlk177834789</vt:lpstr>
      <vt:lpstr>'$750 PPO Plan'!OLE_LINK19</vt:lpstr>
      <vt:lpstr>'$750 PPO Plan'!OLE_LINK2</vt:lpstr>
      <vt:lpstr>'$750 PPO Plan'!OLE_LINK22</vt:lpstr>
      <vt:lpstr>'$750 PPO Plan'!OLE_LINK23</vt:lpstr>
      <vt:lpstr>'PPO 2700 '!OLE_LINK27</vt:lpstr>
      <vt:lpstr>'$750 PPO Plan'!OLE_LINK31</vt:lpstr>
      <vt:lpstr>'$750 PPO Plan'!OLE_LINK53</vt:lpstr>
      <vt:lpstr>'$750 PPO Plan'!OLE_LINK56</vt:lpstr>
      <vt:lpstr>'$750 PPO Plan'!OLE_LINK62</vt:lpstr>
      <vt:lpstr>'$750 PPO Plan'!OLE_LINK90</vt:lpstr>
    </vt:vector>
  </TitlesOfParts>
  <Company>Kimball Electronics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Raluca Izsak</dc:creator>
  <cp:lastModifiedBy>Raluca Izsak</cp:lastModifiedBy>
  <cp:lastPrinted>2024-10-14T19:34:09Z</cp:lastPrinted>
  <dcterms:created xsi:type="dcterms:W3CDTF">2024-10-07T08:58:16Z</dcterms:created>
  <dcterms:modified xsi:type="dcterms:W3CDTF">2024-10-24T13:30:55Z</dcterms:modified>
</cp:coreProperties>
</file>